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990" yWindow="315" windowWidth="11925" windowHeight="7470" tabRatio="697" activeTab="2"/>
  </bookViews>
  <sheets>
    <sheet name="Рабочий план счетов" sheetId="2" r:id="rId1"/>
    <sheet name="Пересчет себестоимости" sheetId="14" r:id="rId2"/>
    <sheet name="Расходы" sheetId="6" r:id="rId3"/>
    <sheet name="Затраты по счетам" sheetId="10" r:id="rId4"/>
    <sheet name="Исх.данн" sheetId="1" r:id="rId5"/>
    <sheet name="Шахматная ведомость" sheetId="11" r:id="rId6"/>
    <sheet name="Регистрационный журнал" sheetId="13" r:id="rId7"/>
    <sheet name="Отчисления в Фонды" sheetId="4" r:id="rId8"/>
    <sheet name="ЗП" sheetId="7" r:id="rId9"/>
  </sheets>
  <definedNames>
    <definedName name="_xlnm._FilterDatabase" localSheetId="6" hidden="1">'Регистрационный журнал'!$D$4:$E$72</definedName>
  </definedNames>
  <calcPr calcId="125725"/>
</workbook>
</file>

<file path=xl/calcChain.xml><?xml version="1.0" encoding="utf-8"?>
<calcChain xmlns="http://schemas.openxmlformats.org/spreadsheetml/2006/main">
  <c r="D28" i="6"/>
  <c r="D20"/>
  <c r="D21"/>
  <c r="D65" i="10"/>
  <c r="M8"/>
  <c r="R9" i="11"/>
  <c r="E27" i="14"/>
  <c r="G27"/>
  <c r="C27"/>
  <c r="D27"/>
  <c r="G58"/>
  <c r="E58"/>
  <c r="D58"/>
  <c r="C58"/>
  <c r="I56"/>
  <c r="I57"/>
  <c r="F20"/>
  <c r="F21"/>
  <c r="H35" i="1"/>
  <c r="E64" i="14"/>
  <c r="G64"/>
  <c r="D64"/>
  <c r="C64"/>
  <c r="C55"/>
  <c r="D55"/>
  <c r="E55"/>
  <c r="G55"/>
  <c r="C56"/>
  <c r="D56"/>
  <c r="E56"/>
  <c r="G56"/>
  <c r="C57"/>
  <c r="D57"/>
  <c r="E57"/>
  <c r="G57"/>
  <c r="G54"/>
  <c r="E54"/>
  <c r="D54"/>
  <c r="C54"/>
  <c r="G62"/>
  <c r="E62"/>
  <c r="D62"/>
  <c r="C62"/>
  <c r="D18"/>
  <c r="D10" i="6" l="1"/>
  <c r="R6" i="11" l="1"/>
  <c r="D13" i="10" l="1"/>
  <c r="C8" i="7" l="1"/>
  <c r="D7"/>
  <c r="E7" s="1"/>
  <c r="F7" s="1"/>
  <c r="D6"/>
  <c r="E6" s="1"/>
  <c r="F6" s="1"/>
  <c r="D5"/>
  <c r="E5" s="1"/>
  <c r="F5" s="1"/>
  <c r="D4"/>
  <c r="D8" s="1"/>
  <c r="E4" l="1"/>
  <c r="E8" l="1"/>
  <c r="F4"/>
  <c r="F8" l="1"/>
  <c r="G6" l="1"/>
  <c r="H6" s="1"/>
  <c r="I6" s="1"/>
  <c r="G5"/>
  <c r="H5" s="1"/>
  <c r="I5" s="1"/>
  <c r="G7"/>
  <c r="H7" s="1"/>
  <c r="I7" s="1"/>
  <c r="G4"/>
  <c r="G8" l="1"/>
  <c r="H4"/>
  <c r="H8" l="1"/>
  <c r="I4"/>
  <c r="I8" s="1"/>
  <c r="E6" i="14" l="1"/>
  <c r="F6"/>
  <c r="E7"/>
  <c r="F7"/>
  <c r="E8"/>
  <c r="F8"/>
  <c r="E9"/>
  <c r="F9"/>
  <c r="E10"/>
  <c r="F10"/>
  <c r="E11"/>
  <c r="F11"/>
  <c r="E12"/>
  <c r="F12"/>
  <c r="F5"/>
  <c r="D76" i="10"/>
  <c r="J10" i="11"/>
  <c r="I4" i="10"/>
  <c r="B50" i="14"/>
  <c r="B49"/>
  <c r="B48"/>
  <c r="G26"/>
  <c r="E26"/>
  <c r="E40" s="1"/>
  <c r="D26"/>
  <c r="C26"/>
  <c r="G25"/>
  <c r="E25"/>
  <c r="D25"/>
  <c r="C25"/>
  <c r="G24"/>
  <c r="E24"/>
  <c r="D24"/>
  <c r="C24"/>
  <c r="G23"/>
  <c r="E23"/>
  <c r="E37" s="1"/>
  <c r="D23"/>
  <c r="C23"/>
  <c r="G21"/>
  <c r="E21"/>
  <c r="D21"/>
  <c r="C21"/>
  <c r="G20"/>
  <c r="E20"/>
  <c r="D20"/>
  <c r="C20"/>
  <c r="G19"/>
  <c r="E19"/>
  <c r="D19"/>
  <c r="C19"/>
  <c r="G18"/>
  <c r="E18"/>
  <c r="C18"/>
  <c r="G12"/>
  <c r="G39" s="1"/>
  <c r="D12"/>
  <c r="D39" s="1"/>
  <c r="C12"/>
  <c r="C39" s="1"/>
  <c r="G11"/>
  <c r="G38" s="1"/>
  <c r="D11"/>
  <c r="C11"/>
  <c r="G10"/>
  <c r="D10"/>
  <c r="D37" s="1"/>
  <c r="C10"/>
  <c r="G9"/>
  <c r="D9"/>
  <c r="C9"/>
  <c r="G8"/>
  <c r="D8"/>
  <c r="C8"/>
  <c r="G7"/>
  <c r="G34" s="1"/>
  <c r="G46" s="1"/>
  <c r="D7"/>
  <c r="D34" s="1"/>
  <c r="D46" s="1"/>
  <c r="C7"/>
  <c r="G6"/>
  <c r="D6"/>
  <c r="D33" s="1"/>
  <c r="C6"/>
  <c r="G5"/>
  <c r="G32" s="1"/>
  <c r="E5"/>
  <c r="D5"/>
  <c r="D32" s="1"/>
  <c r="C5"/>
  <c r="C32" l="1"/>
  <c r="E32"/>
  <c r="C37"/>
  <c r="E38"/>
  <c r="E35"/>
  <c r="E34"/>
  <c r="E46" s="1"/>
  <c r="C34"/>
  <c r="C46" s="1"/>
  <c r="C38"/>
  <c r="E39"/>
  <c r="D35"/>
  <c r="G35"/>
  <c r="G37"/>
  <c r="G13"/>
  <c r="D38"/>
  <c r="F13"/>
  <c r="C40"/>
  <c r="G40"/>
  <c r="E33"/>
  <c r="D40"/>
  <c r="H7"/>
  <c r="H8"/>
  <c r="E13"/>
  <c r="C35"/>
  <c r="C13"/>
  <c r="C33"/>
  <c r="G33"/>
  <c r="D13"/>
  <c r="D30" i="6"/>
  <c r="C2" i="10"/>
  <c r="M9" s="1"/>
  <c r="H44" i="1"/>
  <c r="G44"/>
  <c r="F44"/>
  <c r="E22" i="14" s="1"/>
  <c r="E44" i="1"/>
  <c r="D22" i="14" s="1"/>
  <c r="D44" i="1"/>
  <c r="C22" i="14" s="1"/>
  <c r="C36" s="1"/>
  <c r="G49" i="1"/>
  <c r="D49"/>
  <c r="I48"/>
  <c r="I47"/>
  <c r="I46"/>
  <c r="I45"/>
  <c r="I43"/>
  <c r="I42"/>
  <c r="I41"/>
  <c r="I40"/>
  <c r="G35"/>
  <c r="F35"/>
  <c r="E35"/>
  <c r="D35"/>
  <c r="I34" s="1"/>
  <c r="I33"/>
  <c r="I32"/>
  <c r="I31"/>
  <c r="I30"/>
  <c r="I29"/>
  <c r="I28"/>
  <c r="I27"/>
  <c r="H21" i="14"/>
  <c r="C13" i="4"/>
  <c r="F13" s="1"/>
  <c r="C5"/>
  <c r="F5" s="1"/>
  <c r="E36" i="14" l="1"/>
  <c r="E41" s="1"/>
  <c r="H6"/>
  <c r="F35"/>
  <c r="F57" s="1"/>
  <c r="H57" s="1"/>
  <c r="H49" i="1"/>
  <c r="G22" i="14"/>
  <c r="D36"/>
  <c r="D41" s="1"/>
  <c r="I44" i="1"/>
  <c r="E49"/>
  <c r="E5" i="4"/>
  <c r="H5" i="14"/>
  <c r="D5" i="4"/>
  <c r="D13"/>
  <c r="G13"/>
  <c r="E13"/>
  <c r="C41" i="14"/>
  <c r="I35" i="1"/>
  <c r="I36"/>
  <c r="F49"/>
  <c r="G5" i="4"/>
  <c r="I49" i="1"/>
  <c r="C6" i="4"/>
  <c r="C7"/>
  <c r="C8"/>
  <c r="C9"/>
  <c r="C10"/>
  <c r="D80" i="10"/>
  <c r="D87"/>
  <c r="I77"/>
  <c r="I76"/>
  <c r="D78"/>
  <c r="D77"/>
  <c r="D9" i="11"/>
  <c r="D16" s="1"/>
  <c r="P14"/>
  <c r="P16" s="1"/>
  <c r="R7"/>
  <c r="Q12"/>
  <c r="Q16" s="1"/>
  <c r="O11"/>
  <c r="O13"/>
  <c r="W13" s="1"/>
  <c r="L10"/>
  <c r="T10"/>
  <c r="E10"/>
  <c r="R5"/>
  <c r="V5"/>
  <c r="V16" s="1"/>
  <c r="T15"/>
  <c r="T9"/>
  <c r="T8"/>
  <c r="T7"/>
  <c r="T6"/>
  <c r="T5"/>
  <c r="U9"/>
  <c r="U16" s="1"/>
  <c r="I9"/>
  <c r="I7"/>
  <c r="J4"/>
  <c r="W4" s="1"/>
  <c r="G6"/>
  <c r="G16" s="1"/>
  <c r="F5"/>
  <c r="F16" s="1"/>
  <c r="H7"/>
  <c r="H16" s="1"/>
  <c r="E6"/>
  <c r="E5"/>
  <c r="C9"/>
  <c r="C6"/>
  <c r="C7"/>
  <c r="D67" i="10"/>
  <c r="D66"/>
  <c r="D63"/>
  <c r="D64"/>
  <c r="D61"/>
  <c r="D60"/>
  <c r="D59"/>
  <c r="D58"/>
  <c r="D57"/>
  <c r="D56"/>
  <c r="D36"/>
  <c r="D45"/>
  <c r="D34"/>
  <c r="D33"/>
  <c r="D32"/>
  <c r="D31"/>
  <c r="I31"/>
  <c r="D24"/>
  <c r="D23"/>
  <c r="D21"/>
  <c r="D20"/>
  <c r="D19"/>
  <c r="D18"/>
  <c r="D8"/>
  <c r="D6"/>
  <c r="D5"/>
  <c r="I3"/>
  <c r="D4"/>
  <c r="D3"/>
  <c r="M7" l="1"/>
  <c r="M6"/>
  <c r="D7" i="6" s="1"/>
  <c r="D18"/>
  <c r="F18" i="14" s="1"/>
  <c r="H18" s="1"/>
  <c r="M4" i="10"/>
  <c r="D5" i="6" s="1"/>
  <c r="D22" s="1"/>
  <c r="H35" i="14"/>
  <c r="I16" i="11"/>
  <c r="I50" i="1"/>
  <c r="G36" i="14"/>
  <c r="G41" s="1"/>
  <c r="W12" i="11"/>
  <c r="I5" i="4"/>
  <c r="T16" i="11"/>
  <c r="I13" i="4"/>
  <c r="C16" i="11"/>
  <c r="R16"/>
  <c r="H13" i="4"/>
  <c r="G9"/>
  <c r="E9"/>
  <c r="D9"/>
  <c r="F9"/>
  <c r="F8"/>
  <c r="G8"/>
  <c r="D8"/>
  <c r="E8"/>
  <c r="E7"/>
  <c r="D7"/>
  <c r="F7"/>
  <c r="G7"/>
  <c r="E10"/>
  <c r="F10"/>
  <c r="G10"/>
  <c r="D10"/>
  <c r="E6"/>
  <c r="F6"/>
  <c r="G6"/>
  <c r="D6"/>
  <c r="E16" i="11"/>
  <c r="D8" i="6" l="1"/>
  <c r="F32" i="14"/>
  <c r="H32" s="1"/>
  <c r="I54" s="1"/>
  <c r="F51" i="13"/>
  <c r="I7" i="4"/>
  <c r="F34" i="13" s="1"/>
  <c r="I6" i="4"/>
  <c r="F33" i="13" s="1"/>
  <c r="I10" i="4"/>
  <c r="F37" i="13" s="1"/>
  <c r="S15" i="11" s="1"/>
  <c r="W15" s="1"/>
  <c r="H9" i="4"/>
  <c r="H6"/>
  <c r="H10"/>
  <c r="I9"/>
  <c r="F36" i="13" s="1"/>
  <c r="I8" i="4"/>
  <c r="F35" i="13" s="1"/>
  <c r="H7" i="4"/>
  <c r="H8"/>
  <c r="F54" i="14" l="1"/>
  <c r="H54" s="1"/>
  <c r="D79" i="10"/>
  <c r="S10" i="11"/>
  <c r="W10" s="1"/>
  <c r="D82" i="10" s="1"/>
  <c r="D62"/>
  <c r="S9" i="11"/>
  <c r="S7"/>
  <c r="D35" i="10"/>
  <c r="S8" i="11"/>
  <c r="D46" i="10"/>
  <c r="S6" i="11"/>
  <c r="W6" s="1"/>
  <c r="D26" i="10" s="1"/>
  <c r="D22"/>
  <c r="D25" l="1"/>
  <c r="H20" i="14"/>
  <c r="F34"/>
  <c r="F56" s="1"/>
  <c r="H56" s="1"/>
  <c r="D81" i="10"/>
  <c r="I78" s="1"/>
  <c r="D27" i="6" l="1"/>
  <c r="F26" i="14" s="1"/>
  <c r="F62" s="1"/>
  <c r="H62" s="1"/>
  <c r="D19" i="6"/>
  <c r="F19" i="14" s="1"/>
  <c r="M3" i="10"/>
  <c r="D4" i="6" s="1"/>
  <c r="H34" i="14"/>
  <c r="F46"/>
  <c r="H46" s="1"/>
  <c r="C47" s="1"/>
  <c r="I19" i="10"/>
  <c r="F61" i="13" s="1"/>
  <c r="K8" i="11" s="1"/>
  <c r="W8" s="1"/>
  <c r="D49" i="10" s="1"/>
  <c r="I20"/>
  <c r="F62" i="13" s="1"/>
  <c r="K9" i="11" s="1"/>
  <c r="W9" s="1"/>
  <c r="D70" i="10" s="1"/>
  <c r="I18"/>
  <c r="F60" i="13" s="1"/>
  <c r="K7" i="11" s="1"/>
  <c r="F55" i="13"/>
  <c r="I79" i="10"/>
  <c r="D37" l="1"/>
  <c r="D39" s="1"/>
  <c r="F64" i="13" s="1"/>
  <c r="D9" i="10" s="1"/>
  <c r="H26" i="14"/>
  <c r="F40"/>
  <c r="H40" s="1"/>
  <c r="F33"/>
  <c r="H19"/>
  <c r="D47" i="10"/>
  <c r="D48" s="1"/>
  <c r="F65" i="13" s="1"/>
  <c r="M5" i="11" s="1"/>
  <c r="M16" s="1"/>
  <c r="I47" i="10" s="1"/>
  <c r="O14" i="11"/>
  <c r="O16" s="1"/>
  <c r="I80" i="10" s="1"/>
  <c r="F47" i="14"/>
  <c r="D68" i="10"/>
  <c r="D69" s="1"/>
  <c r="F66" i="13" s="1"/>
  <c r="N5" i="11" s="1"/>
  <c r="N16" s="1"/>
  <c r="I58" i="10" s="1"/>
  <c r="D47" i="14"/>
  <c r="E47"/>
  <c r="G47"/>
  <c r="H12"/>
  <c r="H11"/>
  <c r="W7" i="11"/>
  <c r="D40" i="10" s="1"/>
  <c r="K16" i="11"/>
  <c r="I22" i="10" s="1"/>
  <c r="I21"/>
  <c r="L5" i="11" l="1"/>
  <c r="L16" s="1"/>
  <c r="I35" i="10" s="1"/>
  <c r="I32"/>
  <c r="I34" s="1"/>
  <c r="D24" i="6" s="1"/>
  <c r="F23" i="14" s="1"/>
  <c r="F37" s="1"/>
  <c r="D10" i="10"/>
  <c r="I45"/>
  <c r="I46" s="1"/>
  <c r="D25" i="6" s="1"/>
  <c r="F24" i="14" s="1"/>
  <c r="H24" s="1"/>
  <c r="W14" i="11"/>
  <c r="F55" i="14"/>
  <c r="H55" s="1"/>
  <c r="H33"/>
  <c r="I55" s="1"/>
  <c r="F38"/>
  <c r="H38" s="1"/>
  <c r="H49" s="1"/>
  <c r="F49" s="1"/>
  <c r="F60" s="1"/>
  <c r="I56" i="10"/>
  <c r="I57" s="1"/>
  <c r="D26" i="6" s="1"/>
  <c r="F25" i="14" s="1"/>
  <c r="D11" i="10"/>
  <c r="G49" i="14"/>
  <c r="G60" s="1"/>
  <c r="H47"/>
  <c r="C49"/>
  <c r="C60" s="1"/>
  <c r="E49"/>
  <c r="E60" s="1"/>
  <c r="H10"/>
  <c r="C11" i="4"/>
  <c r="D49" i="14" l="1"/>
  <c r="D60" s="1"/>
  <c r="H60" s="1"/>
  <c r="H25"/>
  <c r="F39"/>
  <c r="H23"/>
  <c r="H37"/>
  <c r="H48" s="1"/>
  <c r="E11" i="4"/>
  <c r="D11"/>
  <c r="F11"/>
  <c r="G11"/>
  <c r="H5"/>
  <c r="H11" s="1"/>
  <c r="I49" i="14" l="1"/>
  <c r="H39"/>
  <c r="H50" s="1"/>
  <c r="I11" i="4"/>
  <c r="F32" i="13"/>
  <c r="F50" i="14" l="1"/>
  <c r="F61" s="1"/>
  <c r="C50"/>
  <c r="E50"/>
  <c r="E61" s="1"/>
  <c r="G50"/>
  <c r="G61" s="1"/>
  <c r="D50"/>
  <c r="D61" s="1"/>
  <c r="E48"/>
  <c r="E59" s="1"/>
  <c r="E63" s="1"/>
  <c r="D48"/>
  <c r="D59" s="1"/>
  <c r="C48"/>
  <c r="F48"/>
  <c r="F59" s="1"/>
  <c r="G48"/>
  <c r="G59" s="1"/>
  <c r="H9"/>
  <c r="H13" s="1"/>
  <c r="H14"/>
  <c r="D7" i="10"/>
  <c r="S5" i="11"/>
  <c r="G63" i="14" l="1"/>
  <c r="G66" s="1"/>
  <c r="D12" i="10"/>
  <c r="I5" s="1"/>
  <c r="M5"/>
  <c r="C61" i="14"/>
  <c r="H61" s="1"/>
  <c r="I50"/>
  <c r="D63"/>
  <c r="D66" s="1"/>
  <c r="C59"/>
  <c r="I48"/>
  <c r="E66"/>
  <c r="E65"/>
  <c r="H59"/>
  <c r="S16" i="11"/>
  <c r="W5"/>
  <c r="D14" i="10" s="1"/>
  <c r="G65" i="14" l="1"/>
  <c r="D6" i="6"/>
  <c r="D23" s="1"/>
  <c r="C63" i="14"/>
  <c r="C66" s="1"/>
  <c r="D65"/>
  <c r="F67" i="13"/>
  <c r="I6" i="10"/>
  <c r="E13" s="1"/>
  <c r="C65" i="14" l="1"/>
  <c r="F22"/>
  <c r="D29" i="6"/>
  <c r="D31" s="1"/>
  <c r="D9"/>
  <c r="M10" i="10"/>
  <c r="D88"/>
  <c r="D89" s="1"/>
  <c r="F69" i="13"/>
  <c r="J11" i="11"/>
  <c r="J16" s="1"/>
  <c r="W16" s="1"/>
  <c r="F70" i="13" s="1"/>
  <c r="E29" i="6" l="1"/>
  <c r="F28" i="14"/>
  <c r="F42" s="1"/>
  <c r="D11" i="6"/>
  <c r="H22" i="14"/>
  <c r="H27" s="1"/>
  <c r="I28" s="1"/>
  <c r="I63" s="1"/>
  <c r="F27"/>
  <c r="H28" s="1"/>
  <c r="F36"/>
  <c r="M11" i="10"/>
  <c r="D12" i="6"/>
  <c r="F71" i="13"/>
  <c r="W11" i="11"/>
  <c r="D90" i="10" s="1"/>
  <c r="I7"/>
  <c r="F58" i="14" l="1"/>
  <c r="F41"/>
  <c r="H36"/>
  <c r="W17" i="11"/>
  <c r="H58" i="14" l="1"/>
  <c r="F63"/>
  <c r="H42"/>
  <c r="F64"/>
  <c r="I58"/>
  <c r="I42"/>
  <c r="I36" s="1"/>
  <c r="H41"/>
  <c r="I33" l="1"/>
  <c r="I35"/>
  <c r="I34"/>
  <c r="I32"/>
  <c r="F66"/>
  <c r="H66" s="1"/>
  <c r="H63"/>
  <c r="H64"/>
  <c r="F65"/>
  <c r="H65" s="1"/>
  <c r="I37" l="1"/>
</calcChain>
</file>

<file path=xl/sharedStrings.xml><?xml version="1.0" encoding="utf-8"?>
<sst xmlns="http://schemas.openxmlformats.org/spreadsheetml/2006/main" count="648" uniqueCount="251">
  <si>
    <t>Шифр счета</t>
  </si>
  <si>
    <t>Наименование счета</t>
  </si>
  <si>
    <t xml:space="preserve">Основное производство </t>
  </si>
  <si>
    <t>на начало отчетного периода</t>
  </si>
  <si>
    <t>на конец отчетного периода</t>
  </si>
  <si>
    <t>Расходы будущих периодов</t>
  </si>
  <si>
    <t>Начальные остатки на счетах синтетического учета</t>
  </si>
  <si>
    <t>№ п/п</t>
  </si>
  <si>
    <t>Содержание операции</t>
  </si>
  <si>
    <t>Кредит</t>
  </si>
  <si>
    <t>25-1</t>
  </si>
  <si>
    <t>02</t>
  </si>
  <si>
    <t>23</t>
  </si>
  <si>
    <t>26</t>
  </si>
  <si>
    <t>05</t>
  </si>
  <si>
    <t>20</t>
  </si>
  <si>
    <t>10-1</t>
  </si>
  <si>
    <t>10-6</t>
  </si>
  <si>
    <t>10-2</t>
  </si>
  <si>
    <t>10-5</t>
  </si>
  <si>
    <t>10-11</t>
  </si>
  <si>
    <t>71</t>
  </si>
  <si>
    <t>Рабочим основного производства:</t>
  </si>
  <si>
    <t>70</t>
  </si>
  <si>
    <t>Рабочим вспомогательного производства:</t>
  </si>
  <si>
    <t>Рабочим по обслуживанию оборудования:</t>
  </si>
  <si>
    <t>Цеховому персоналу:</t>
  </si>
  <si>
    <t>25-2</t>
  </si>
  <si>
    <t>Рабочим за время отпуска:</t>
  </si>
  <si>
    <t>96</t>
  </si>
  <si>
    <t>69</t>
  </si>
  <si>
    <t>60</t>
  </si>
  <si>
    <t>28</t>
  </si>
  <si>
    <t>25</t>
  </si>
  <si>
    <t>43</t>
  </si>
  <si>
    <t>90-2</t>
  </si>
  <si>
    <t>51</t>
  </si>
  <si>
    <t>44</t>
  </si>
  <si>
    <t>Дебет</t>
  </si>
  <si>
    <t>Начисленна амортизация основных средств:</t>
  </si>
  <si>
    <t>Материалы:</t>
  </si>
  <si>
    <t>№ заказа (сумма в руб )</t>
  </si>
  <si>
    <t xml:space="preserve">Бухгалтерская проводка </t>
  </si>
  <si>
    <t xml:space="preserve">Основного производства </t>
  </si>
  <si>
    <t xml:space="preserve">Вспомогательного производства </t>
  </si>
  <si>
    <t xml:space="preserve">Общехозяйственного назначения </t>
  </si>
  <si>
    <t xml:space="preserve">Начисленна амортизация нематериальных активов общехозяйственного назначения </t>
  </si>
  <si>
    <t>3 1</t>
  </si>
  <si>
    <t xml:space="preserve">В основное производство </t>
  </si>
  <si>
    <t xml:space="preserve">Во вспомогательное производство </t>
  </si>
  <si>
    <t>3 2</t>
  </si>
  <si>
    <t>3 3</t>
  </si>
  <si>
    <t xml:space="preserve">Запасные части на ремонт оборудования </t>
  </si>
  <si>
    <t xml:space="preserve">Оприходованны на склад отходы основного производства </t>
  </si>
  <si>
    <t xml:space="preserve">Подразделений общехозяйственного назначения </t>
  </si>
  <si>
    <t xml:space="preserve">Рабочим основного производства </t>
  </si>
  <si>
    <t xml:space="preserve">Рабочим вспомогательного производства </t>
  </si>
  <si>
    <t xml:space="preserve">Рабочим по обслуживанию оборудования </t>
  </si>
  <si>
    <t xml:space="preserve">Цеховому персоналу </t>
  </si>
  <si>
    <t xml:space="preserve">Рабочим за время отпуска </t>
  </si>
  <si>
    <t xml:space="preserve">Отчисления в резерв на оплату предстоящих отпусков рабочим составили </t>
  </si>
  <si>
    <t xml:space="preserve">Рабочих основного производства </t>
  </si>
  <si>
    <t xml:space="preserve">Рабочих вспомогательного производства </t>
  </si>
  <si>
    <t xml:space="preserve">Рабочих по обслуживанию оборудования </t>
  </si>
  <si>
    <t xml:space="preserve">Цехового персонала </t>
  </si>
  <si>
    <t xml:space="preserve">Персонала заводоуправления </t>
  </si>
  <si>
    <t xml:space="preserve">Рабочих за время отпуска </t>
  </si>
  <si>
    <t xml:space="preserve">Учтены счета за услуги связи </t>
  </si>
  <si>
    <t xml:space="preserve">Начисленно аудиторской фирме за оказание услуг </t>
  </si>
  <si>
    <t xml:space="preserve">Стоимость материалов </t>
  </si>
  <si>
    <t xml:space="preserve">Отчисления на социальные нужды от заработной платы рабочего </t>
  </si>
  <si>
    <t xml:space="preserve">Исправленная продукция передана в экспедицию </t>
  </si>
  <si>
    <t xml:space="preserve">Списаны потери от брака </t>
  </si>
  <si>
    <t xml:space="preserve">Оплачено за подписку на газеты и журналы на следующий год </t>
  </si>
  <si>
    <t xml:space="preserve">22 1 </t>
  </si>
  <si>
    <t xml:space="preserve">35% на общепроизводственные расходы </t>
  </si>
  <si>
    <t xml:space="preserve">15% на общехозяйственные расходы </t>
  </si>
  <si>
    <t xml:space="preserve">Общепроизводственные расходы </t>
  </si>
  <si>
    <t xml:space="preserve">Общехозяйственные расходы </t>
  </si>
  <si>
    <t xml:space="preserve">Сдана на склад с производства готовая продукция по фактической себестоимости </t>
  </si>
  <si>
    <t xml:space="preserve">Общая сумма </t>
  </si>
  <si>
    <t xml:space="preserve">От размера фонда оплаты труда начислить взносы во внебюджетные фонды взносы на дополнительное страхование от несчастных случаев и травматизма </t>
  </si>
  <si>
    <t>Списываются на основное производство:</t>
  </si>
  <si>
    <t xml:space="preserve">Расходы по содержанию и эксплуатации оборудования </t>
  </si>
  <si>
    <t xml:space="preserve">Покупные полуфабрикаты в основное производство </t>
  </si>
  <si>
    <t>Списаны инструменты, используемые менее года на нужды:</t>
  </si>
  <si>
    <t xml:space="preserve">На основании акта отражен брак, выявленный в основном производстве </t>
  </si>
  <si>
    <t xml:space="preserve">Заработная плата рабочих </t>
  </si>
  <si>
    <t>Расходы по исправлению брака:</t>
  </si>
  <si>
    <t xml:space="preserve">Удержано из заработной платы виновника брака </t>
  </si>
  <si>
    <t xml:space="preserve">Произведен сторонней организацией текущей ремонт основных средств общепроизводственного назначения </t>
  </si>
  <si>
    <t xml:space="preserve">Доля расходов на содержание и эксплуатацию оборудования </t>
  </si>
  <si>
    <t xml:space="preserve">Списаны расходы по подписке приходящиеся на текущий отчетный период </t>
  </si>
  <si>
    <t xml:space="preserve">50% на расходы по содержанию и эксплуатации оборудования </t>
  </si>
  <si>
    <t xml:space="preserve">На обслуживание подразделений общехозяйственного назначения </t>
  </si>
  <si>
    <t>Основное производство:</t>
  </si>
  <si>
    <t>Рабочий план счетов</t>
  </si>
  <si>
    <t xml:space="preserve">Амортизация основных средств </t>
  </si>
  <si>
    <t xml:space="preserve">Амортизация нематериальных активов </t>
  </si>
  <si>
    <t>10</t>
  </si>
  <si>
    <t>Материалы</t>
  </si>
  <si>
    <t xml:space="preserve">Сырье и материалы </t>
  </si>
  <si>
    <t xml:space="preserve">Покупные полуфабрикаты и комплектующие изделия, конструкции и детали </t>
  </si>
  <si>
    <t xml:space="preserve">Запасные части </t>
  </si>
  <si>
    <t xml:space="preserve">Прочие материалы </t>
  </si>
  <si>
    <t xml:space="preserve">Специальная оснастка и специальная одежда в эксплуатации </t>
  </si>
  <si>
    <t xml:space="preserve">Вспомогательные производства </t>
  </si>
  <si>
    <t>Содержание и эксплуатация оборудования</t>
  </si>
  <si>
    <t>Общецеховые расходы</t>
  </si>
  <si>
    <t xml:space="preserve">Брак в производстве </t>
  </si>
  <si>
    <t xml:space="preserve">Готовая продукция </t>
  </si>
  <si>
    <t xml:space="preserve">Расходы на продажу </t>
  </si>
  <si>
    <t xml:space="preserve">Расчетные счета </t>
  </si>
  <si>
    <t xml:space="preserve">Расчеты с поставщиками и подрядчиками </t>
  </si>
  <si>
    <t xml:space="preserve">Расчеты по социальному страхованию и обеспечению </t>
  </si>
  <si>
    <t>69-1</t>
  </si>
  <si>
    <t xml:space="preserve">Расчеты по социальному страхованию </t>
  </si>
  <si>
    <t>69-2</t>
  </si>
  <si>
    <t xml:space="preserve">Расчеты по пенсионному обеспечению </t>
  </si>
  <si>
    <t>69-3</t>
  </si>
  <si>
    <t xml:space="preserve">Расчеты по обязательному медицинскому страхованию </t>
  </si>
  <si>
    <t xml:space="preserve">Расчеты с персоналом по оплате труда </t>
  </si>
  <si>
    <t xml:space="preserve">Расчеты с подотчетными лицами </t>
  </si>
  <si>
    <t>90</t>
  </si>
  <si>
    <t>Продажи</t>
  </si>
  <si>
    <t xml:space="preserve">Себестоимость продаж </t>
  </si>
  <si>
    <t xml:space="preserve">Резервы предстоящих расходов </t>
  </si>
  <si>
    <t>№ счета</t>
  </si>
  <si>
    <t>Сумма</t>
  </si>
  <si>
    <t>Расчеты отчислений во внебюджетные фонды</t>
  </si>
  <si>
    <t>Расходы на производство по экономическим элементам</t>
  </si>
  <si>
    <t>Элементы расходов</t>
  </si>
  <si>
    <t>Сумма, руб.</t>
  </si>
  <si>
    <t>№п/п</t>
  </si>
  <si>
    <t>Расходы на производство продукции по статьям калькуляции</t>
  </si>
  <si>
    <t>Статья расходов</t>
  </si>
  <si>
    <t>Сырьё и материалы</t>
  </si>
  <si>
    <t>Возвратные отходы (вычитаются)</t>
  </si>
  <si>
    <t>Покупные изделия, полуфабрикаты и услуги производственного характера сторонних предприятий и организаций</t>
  </si>
  <si>
    <t>Заработная плата производственных рабочих</t>
  </si>
  <si>
    <t>Отчисления на социальные нужды</t>
  </si>
  <si>
    <t>Расходы на подготовку и освоение производства</t>
  </si>
  <si>
    <t>Общепроизводственные расходы</t>
  </si>
  <si>
    <t>Общехозяйственные расходы</t>
  </si>
  <si>
    <t>Потеря от брака</t>
  </si>
  <si>
    <t>Прочие производственные расходы</t>
  </si>
  <si>
    <t>Производственная себестоимость продукции</t>
  </si>
  <si>
    <t>Расходы на продажу</t>
  </si>
  <si>
    <t>Полная себестоимость продукции</t>
  </si>
  <si>
    <t>Сырье и материалы</t>
  </si>
  <si>
    <t>Амортизация</t>
  </si>
  <si>
    <t>Прочие расходы</t>
  </si>
  <si>
    <t>ИТОГО</t>
  </si>
  <si>
    <t>Пророст незавершенного производства</t>
  </si>
  <si>
    <t>сумма (руб.)</t>
  </si>
  <si>
    <t>На изготовление книжных блоков</t>
  </si>
  <si>
    <t>На изготовление переплетных крышек</t>
  </si>
  <si>
    <t>На отделку переплетных крышек</t>
  </si>
  <si>
    <t>На изготовление брошюр, журналов в мягкой обложке</t>
  </si>
  <si>
    <t>Основная ЗП рабочих-повременщиков</t>
  </si>
  <si>
    <t>Дополнительная ЗП</t>
  </si>
  <si>
    <t>Наименование калькулируемых групп продукции</t>
  </si>
  <si>
    <t>Расходы на содержание и эксплуатацию оборудования</t>
  </si>
  <si>
    <t>Статьи расходов</t>
  </si>
  <si>
    <t>Остатки незавершенного производства на начало месяца, руб.</t>
  </si>
  <si>
    <t>1 заказ</t>
  </si>
  <si>
    <t>2 заказ</t>
  </si>
  <si>
    <t>3 заказ</t>
  </si>
  <si>
    <t>4 заказ</t>
  </si>
  <si>
    <t>5 заказ</t>
  </si>
  <si>
    <t>Всего остаток</t>
  </si>
  <si>
    <t>Выписка из ведомости учета расхода материалов, ЗП и накладных расходов за отчетный период, руб</t>
  </si>
  <si>
    <t>Потери от брака</t>
  </si>
  <si>
    <t xml:space="preserve">Фактическая калькуляция заказов за отчетный период, руб </t>
  </si>
  <si>
    <t>Всего за период</t>
  </si>
  <si>
    <t>Перераспределение накладных расходов пропорционально выбранной базе распределения, руб.</t>
  </si>
  <si>
    <t>Уточненная себестоимость заказов за отчетный период, руб</t>
  </si>
  <si>
    <t>Итого себестоимость за период</t>
  </si>
  <si>
    <t>1. итого уточненная сеестоимость за период</t>
  </si>
  <si>
    <t>2. итого фактическая себестоимость за период</t>
  </si>
  <si>
    <t>Отклонение (2-1)</t>
  </si>
  <si>
    <t>Итого</t>
  </si>
  <si>
    <t>Виды оплаты</t>
  </si>
  <si>
    <t>ФСС</t>
  </si>
  <si>
    <t>ФФОМС</t>
  </si>
  <si>
    <t>ТФОМС</t>
  </si>
  <si>
    <t>ИТОГО:</t>
  </si>
  <si>
    <t>Основная заработная плата производственных рабочих</t>
  </si>
  <si>
    <t>Дополнительная заработная плата производственных рабочих</t>
  </si>
  <si>
    <t>Счет 20</t>
  </si>
  <si>
    <t>шахматная ведомость:</t>
  </si>
  <si>
    <t>Счет 23</t>
  </si>
  <si>
    <t xml:space="preserve">Шахматная ведомость </t>
  </si>
  <si>
    <t>Счёт 25-1</t>
  </si>
  <si>
    <t>Счёт 25-2</t>
  </si>
  <si>
    <t>счет 26</t>
  </si>
  <si>
    <t>Пенсион-ный фонд</t>
  </si>
  <si>
    <t>Счёт 28</t>
  </si>
  <si>
    <t>Счёт 43</t>
  </si>
  <si>
    <t>-</t>
  </si>
  <si>
    <t>Шахматная ведомость</t>
  </si>
  <si>
    <t xml:space="preserve">Хозяйственные операции по учету расходов на производство </t>
  </si>
  <si>
    <t xml:space="preserve">Согласно авансовому отету подотчетного лица списаны представительские расходы на общехозяйственные нужды </t>
  </si>
  <si>
    <t>По данным расчетно платежной ведомости заработная плата составила:</t>
  </si>
  <si>
    <t>По окончанию отчетного периода распределяются расходы вспомогательного производства:</t>
  </si>
  <si>
    <t xml:space="preserve">Учтены расходы на продажу готовой продукции, относящиеся к отчетному периоду </t>
  </si>
  <si>
    <t>Отпущены со склада согласно ведомости распределения:</t>
  </si>
  <si>
    <t>Материальные расходы (вычитаются возвратные отходы)</t>
  </si>
  <si>
    <t>Топливо и энергия на технологические цели</t>
  </si>
  <si>
    <t>Учтены счета поставщиков за энергию, тепло и воду для нужд:</t>
  </si>
  <si>
    <t>Начислена плата за текущую аренду оборудования:</t>
  </si>
  <si>
    <t xml:space="preserve">Согласно авансовому отчету списаные командировочные расходы директора </t>
  </si>
  <si>
    <t xml:space="preserve">Персоналу завода управления </t>
  </si>
  <si>
    <t>Расходы на оплату труда</t>
  </si>
  <si>
    <t>Неполная (сокращенная) себестоимость</t>
  </si>
  <si>
    <t xml:space="preserve">На основании первичных документов отнесена заработная плата рабочих-сдельщиков на калькулируемые группы продукции следующим образом: </t>
  </si>
  <si>
    <t>Элементы</t>
  </si>
  <si>
    <t>Сумма (руб)</t>
  </si>
  <si>
    <t>Зароботная плата рабочих</t>
  </si>
  <si>
    <t>Начислена:</t>
  </si>
  <si>
    <t>Всего</t>
  </si>
  <si>
    <t>Распределение заработной платы рабочих по калькулируемым группам</t>
  </si>
  <si>
    <t>Прямая естественная зарплата рабочих</t>
  </si>
  <si>
    <t>Доля каждой группы в общем объеме в %</t>
  </si>
  <si>
    <t>Косвенная основная зарплата рабочих</t>
  </si>
  <si>
    <t>ИТОГО основная зарплата рабочих</t>
  </si>
  <si>
    <t>Дополнительная заработная плата</t>
  </si>
  <si>
    <t>ВСЕГО зарплата рабочих</t>
  </si>
  <si>
    <t>Изготовление брошюр журналов в обложке</t>
  </si>
  <si>
    <t>Изготовление книжных бланков</t>
  </si>
  <si>
    <t>Изготовление переплётных крышек</t>
  </si>
  <si>
    <t>Отделка переплётных крышек</t>
  </si>
  <si>
    <t>№            п/п</t>
  </si>
  <si>
    <t>Элементы                                                                                                          расходов</t>
  </si>
  <si>
    <t>1.</t>
  </si>
  <si>
    <t>2.</t>
  </si>
  <si>
    <t>3.</t>
  </si>
  <si>
    <t>4.</t>
  </si>
  <si>
    <t>Аммортизация</t>
  </si>
  <si>
    <t>5.</t>
  </si>
  <si>
    <t>Прирост незавершонного производства</t>
  </si>
  <si>
    <t>Итого по шахматной ведомости</t>
  </si>
  <si>
    <t>Сальдо конечное</t>
  </si>
  <si>
    <t>Шахматная ведомость:</t>
  </si>
  <si>
    <t>Сальдо нач.</t>
  </si>
  <si>
    <t>Доля</t>
  </si>
  <si>
    <t>Выбранная база распределения</t>
  </si>
  <si>
    <t>Выбираем в качестве базы распределения основную заработную плату производственных рабочих, поскольку ее доля имеет наибольший удельный вес.</t>
  </si>
  <si>
    <t>только из 20</t>
  </si>
  <si>
    <r>
      <rPr>
        <b/>
        <u/>
        <sz val="11"/>
        <color theme="1"/>
        <rFont val="Calibri"/>
        <family val="2"/>
        <charset val="204"/>
        <scheme val="minor"/>
      </rPr>
      <t>Вывод:</t>
    </r>
    <r>
      <rPr>
        <sz val="11"/>
        <color theme="1"/>
        <rFont val="Calibri"/>
        <family val="2"/>
        <scheme val="minor"/>
      </rPr>
      <t xml:space="preserve"> Произошло увеличение себестоимости 4ого заказа на 17502  рубля и перераспределение ведет к увеличению себестоимости по второму и пятому заказу. Значит от продажи данных видов продукции мы получим меньше прибыли и если их количество значительно, то данное перераспределение приведет нас к убыткам. </t>
    </r>
  </si>
  <si>
    <t>Персоналу заводоуправления: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</si>
</sst>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_ ;[Red]\-0\ 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249977111117893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i/>
      <sz val="11"/>
      <color rgb="FF7030A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4" tint="0.79998168889431442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sz val="9"/>
      <color rgb="FF7030A0"/>
      <name val="Calibri"/>
      <family val="2"/>
      <charset val="204"/>
      <scheme val="minor"/>
    </font>
    <font>
      <sz val="9"/>
      <color theme="5" tint="-0.249977111117893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4" tint="0.59999389629810485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06">
    <xf numFmtId="0" fontId="0" fillId="0" borderId="0" xfId="0"/>
    <xf numFmtId="1" fontId="0" fillId="2" borderId="1" xfId="2" applyNumberFormat="1" applyFont="1" applyFill="1" applyBorder="1" applyAlignment="1"/>
    <xf numFmtId="0" fontId="0" fillId="2" borderId="1" xfId="2" applyFont="1" applyFill="1" applyBorder="1" applyAlignment="1">
      <alignment horizontal="center" vertical="center"/>
    </xf>
    <xf numFmtId="49" fontId="0" fillId="2" borderId="1" xfId="2" applyNumberFormat="1" applyFont="1" applyFill="1" applyBorder="1" applyAlignment="1">
      <alignment horizontal="center" vertical="center"/>
    </xf>
    <xf numFmtId="49" fontId="0" fillId="2" borderId="1" xfId="2" applyNumberFormat="1" applyFont="1" applyFill="1" applyBorder="1" applyAlignment="1"/>
    <xf numFmtId="49" fontId="0" fillId="2" borderId="1" xfId="2" applyNumberFormat="1" applyFont="1" applyFill="1" applyBorder="1" applyAlignment="1">
      <alignment horizontal="left" vertical="center"/>
    </xf>
    <xf numFmtId="1" fontId="0" fillId="2" borderId="1" xfId="2" applyNumberFormat="1" applyFont="1" applyFill="1" applyBorder="1" applyAlignment="1">
      <alignment horizontal="center"/>
    </xf>
    <xf numFmtId="0" fontId="0" fillId="0" borderId="0" xfId="0" applyBorder="1"/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horizontal="center" wrapText="1"/>
    </xf>
    <xf numFmtId="49" fontId="0" fillId="0" borderId="0" xfId="0" applyNumberFormat="1" applyBorder="1" applyAlignment="1">
      <alignment wrapText="1"/>
    </xf>
    <xf numFmtId="0" fontId="0" fillId="0" borderId="0" xfId="0" applyBorder="1" applyAlignment="1">
      <alignment horizontal="right" wrapText="1"/>
    </xf>
    <xf numFmtId="0" fontId="0" fillId="0" borderId="0" xfId="0" applyBorder="1" applyAlignment="1"/>
    <xf numFmtId="1" fontId="0" fillId="0" borderId="0" xfId="0" applyNumberFormat="1" applyBorder="1" applyAlignment="1">
      <alignment wrapText="1"/>
    </xf>
    <xf numFmtId="1" fontId="0" fillId="0" borderId="0" xfId="0" applyNumberFormat="1" applyBorder="1" applyAlignment="1">
      <alignment horizontal="right" wrapText="1"/>
    </xf>
    <xf numFmtId="2" fontId="0" fillId="0" borderId="0" xfId="0" applyNumberFormat="1"/>
    <xf numFmtId="1" fontId="0" fillId="0" borderId="0" xfId="0" applyNumberFormat="1"/>
    <xf numFmtId="1" fontId="0" fillId="0" borderId="0" xfId="0" applyNumberFormat="1" applyBorder="1"/>
    <xf numFmtId="1" fontId="0" fillId="0" borderId="7" xfId="0" applyNumberFormat="1" applyBorder="1"/>
    <xf numFmtId="0" fontId="0" fillId="0" borderId="0" xfId="0" applyNumberFormat="1" applyBorder="1" applyAlignment="1">
      <alignment wrapText="1"/>
    </xf>
    <xf numFmtId="0" fontId="0" fillId="0" borderId="0" xfId="0" applyNumberFormat="1" applyBorder="1" applyAlignment="1">
      <alignment horizontal="center" wrapText="1"/>
    </xf>
    <xf numFmtId="0" fontId="0" fillId="0" borderId="0" xfId="0" applyNumberFormat="1" applyBorder="1" applyAlignment="1">
      <alignment horizontal="right" wrapText="1"/>
    </xf>
    <xf numFmtId="0" fontId="3" fillId="0" borderId="0" xfId="5" applyFill="1" applyBorder="1" applyAlignment="1">
      <alignment wrapText="1"/>
    </xf>
    <xf numFmtId="1" fontId="0" fillId="0" borderId="3" xfId="0" applyNumberFormat="1" applyFill="1" applyBorder="1"/>
    <xf numFmtId="1" fontId="0" fillId="0" borderId="0" xfId="0" applyNumberFormat="1" applyFill="1" applyBorder="1"/>
    <xf numFmtId="0" fontId="2" fillId="0" borderId="0" xfId="6" applyFont="1" applyAlignment="1">
      <alignment wrapText="1"/>
    </xf>
    <xf numFmtId="1" fontId="3" fillId="0" borderId="0" xfId="7" applyNumberFormat="1"/>
    <xf numFmtId="1" fontId="3" fillId="0" borderId="1" xfId="7" applyNumberFormat="1" applyBorder="1" applyAlignment="1"/>
    <xf numFmtId="1" fontId="3" fillId="0" borderId="1" xfId="7" applyNumberFormat="1" applyBorder="1" applyAlignment="1">
      <alignment horizontal="center" vertical="center"/>
    </xf>
    <xf numFmtId="1" fontId="3" fillId="0" borderId="1" xfId="7" applyNumberFormat="1" applyBorder="1" applyAlignment="1">
      <alignment horizontal="center" vertical="center" wrapText="1"/>
    </xf>
    <xf numFmtId="1" fontId="3" fillId="0" borderId="1" xfId="7" applyNumberFormat="1" applyFill="1" applyBorder="1" applyAlignment="1">
      <alignment horizontal="center" vertical="center"/>
    </xf>
    <xf numFmtId="1" fontId="3" fillId="0" borderId="1" xfId="7" applyNumberFormat="1" applyBorder="1"/>
    <xf numFmtId="1" fontId="3" fillId="0" borderId="1" xfId="7" applyNumberFormat="1" applyFill="1" applyBorder="1" applyAlignment="1">
      <alignment horizontal="center" vertical="center" wrapText="1"/>
    </xf>
    <xf numFmtId="1" fontId="2" fillId="0" borderId="1" xfId="7" applyNumberFormat="1" applyFont="1" applyFill="1" applyBorder="1" applyAlignment="1">
      <alignment horizontal="center" vertical="center"/>
    </xf>
    <xf numFmtId="1" fontId="3" fillId="0" borderId="5" xfId="7" applyNumberFormat="1" applyBorder="1" applyAlignment="1">
      <alignment horizontal="center" vertical="center" wrapText="1"/>
    </xf>
    <xf numFmtId="1" fontId="3" fillId="0" borderId="5" xfId="7" applyNumberFormat="1" applyBorder="1" applyAlignment="1">
      <alignment horizontal="center" vertical="center"/>
    </xf>
    <xf numFmtId="1" fontId="3" fillId="0" borderId="5" xfId="7" applyNumberFormat="1" applyFill="1" applyBorder="1" applyAlignment="1">
      <alignment horizontal="center" vertical="center" wrapText="1"/>
    </xf>
    <xf numFmtId="1" fontId="3" fillId="0" borderId="0" xfId="7" applyNumberFormat="1" applyAlignment="1">
      <alignment horizontal="center" vertical="center"/>
    </xf>
    <xf numFmtId="1" fontId="3" fillId="0" borderId="0" xfId="7" applyNumberFormat="1" applyBorder="1" applyAlignment="1">
      <alignment horizontal="center" vertical="center"/>
    </xf>
    <xf numFmtId="1" fontId="3" fillId="0" borderId="6" xfId="7" applyNumberFormat="1" applyBorder="1" applyAlignment="1">
      <alignment horizontal="center" vertical="center"/>
    </xf>
    <xf numFmtId="1" fontId="3" fillId="0" borderId="0" xfId="7" applyNumberFormat="1" applyBorder="1"/>
    <xf numFmtId="1" fontId="3" fillId="0" borderId="1" xfId="7" applyNumberFormat="1" applyBorder="1" applyAlignment="1">
      <alignment wrapText="1"/>
    </xf>
    <xf numFmtId="1" fontId="3" fillId="0" borderId="0" xfId="10" applyNumberFormat="1" applyAlignment="1">
      <alignment horizontal="center"/>
    </xf>
    <xf numFmtId="1" fontId="2" fillId="0" borderId="0" xfId="10" applyNumberFormat="1" applyFont="1" applyAlignment="1">
      <alignment horizontal="center"/>
    </xf>
    <xf numFmtId="1" fontId="0" fillId="0" borderId="1" xfId="0" applyNumberFormat="1" applyFill="1" applyBorder="1" applyAlignment="1">
      <alignment horizontal="center" wrapText="1"/>
    </xf>
    <xf numFmtId="1" fontId="0" fillId="0" borderId="0" xfId="0" applyNumberForma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3" fillId="0" borderId="0" xfId="7" applyNumberFormat="1" applyBorder="1" applyAlignment="1"/>
    <xf numFmtId="49" fontId="3" fillId="0" borderId="1" xfId="7" applyNumberFormat="1" applyBorder="1" applyAlignment="1">
      <alignment horizontal="center" vertical="center"/>
    </xf>
    <xf numFmtId="49" fontId="3" fillId="0" borderId="1" xfId="7" applyNumberFormat="1" applyBorder="1" applyAlignment="1">
      <alignment horizontal="center" vertical="center" wrapText="1"/>
    </xf>
    <xf numFmtId="1" fontId="3" fillId="0" borderId="0" xfId="7" applyNumberFormat="1" applyBorder="1" applyAlignment="1">
      <alignment horizontal="center" vertical="center" wrapText="1"/>
    </xf>
    <xf numFmtId="49" fontId="3" fillId="0" borderId="0" xfId="7" applyNumberFormat="1" applyBorder="1" applyAlignment="1">
      <alignment horizontal="center" vertical="center"/>
    </xf>
    <xf numFmtId="1" fontId="3" fillId="0" borderId="0" xfId="7" applyNumberFormat="1" applyFill="1" applyBorder="1" applyAlignment="1">
      <alignment horizontal="center" vertical="center" wrapText="1"/>
    </xf>
    <xf numFmtId="1" fontId="3" fillId="0" borderId="0" xfId="7" applyNumberFormat="1" applyBorder="1" applyAlignment="1">
      <alignment wrapText="1"/>
    </xf>
    <xf numFmtId="49" fontId="3" fillId="0" borderId="0" xfId="7" applyNumberFormat="1" applyBorder="1" applyAlignment="1">
      <alignment horizontal="center" vertical="center" wrapText="1"/>
    </xf>
    <xf numFmtId="1" fontId="5" fillId="0" borderId="0" xfId="7" applyNumberFormat="1" applyFont="1"/>
    <xf numFmtId="1" fontId="5" fillId="0" borderId="0" xfId="7" applyNumberFormat="1" applyFont="1" applyAlignment="1">
      <alignment horizontal="center" vertical="center"/>
    </xf>
    <xf numFmtId="1" fontId="5" fillId="0" borderId="0" xfId="7" applyNumberFormat="1" applyFont="1" applyBorder="1"/>
    <xf numFmtId="1" fontId="5" fillId="0" borderId="0" xfId="7" applyNumberFormat="1" applyFont="1" applyBorder="1" applyAlignment="1">
      <alignment horizontal="center" vertical="center"/>
    </xf>
    <xf numFmtId="1" fontId="6" fillId="0" borderId="0" xfId="7" applyNumberFormat="1" applyFont="1"/>
    <xf numFmtId="1" fontId="6" fillId="0" borderId="0" xfId="0" applyNumberFormat="1" applyFont="1"/>
    <xf numFmtId="1" fontId="6" fillId="0" borderId="0" xfId="7" applyNumberFormat="1" applyFont="1" applyBorder="1" applyAlignment="1"/>
    <xf numFmtId="1" fontId="6" fillId="0" borderId="0" xfId="7" applyNumberFormat="1" applyFont="1" applyBorder="1"/>
    <xf numFmtId="49" fontId="6" fillId="0" borderId="1" xfId="7" applyNumberFormat="1" applyFont="1" applyBorder="1" applyAlignment="1">
      <alignment horizontal="center" vertical="center"/>
    </xf>
    <xf numFmtId="1" fontId="6" fillId="0" borderId="1" xfId="7" applyNumberFormat="1" applyFont="1" applyBorder="1" applyAlignment="1">
      <alignment horizontal="center" vertical="center"/>
    </xf>
    <xf numFmtId="1" fontId="6" fillId="0" borderId="1" xfId="7" applyNumberFormat="1" applyFont="1" applyBorder="1" applyAlignment="1">
      <alignment horizontal="center" vertical="center" wrapText="1"/>
    </xf>
    <xf numFmtId="1" fontId="6" fillId="0" borderId="5" xfId="7" applyNumberFormat="1" applyFont="1" applyBorder="1" applyAlignment="1">
      <alignment horizontal="center" vertical="center" wrapText="1"/>
    </xf>
    <xf numFmtId="1" fontId="6" fillId="0" borderId="5" xfId="7" applyNumberFormat="1" applyFont="1" applyFill="1" applyBorder="1" applyAlignment="1">
      <alignment horizontal="center" vertical="center" wrapText="1"/>
    </xf>
    <xf numFmtId="1" fontId="6" fillId="0" borderId="1" xfId="7" applyNumberFormat="1" applyFont="1" applyBorder="1"/>
    <xf numFmtId="1" fontId="6" fillId="0" borderId="1" xfId="7" applyNumberFormat="1" applyFont="1" applyBorder="1" applyAlignment="1">
      <alignment wrapText="1"/>
    </xf>
    <xf numFmtId="1" fontId="6" fillId="0" borderId="0" xfId="7" applyNumberFormat="1" applyFont="1" applyBorder="1" applyAlignment="1">
      <alignment horizontal="center" vertical="center"/>
    </xf>
    <xf numFmtId="49" fontId="5" fillId="0" borderId="0" xfId="7" applyNumberFormat="1" applyFont="1" applyBorder="1" applyAlignment="1">
      <alignment horizontal="center" vertical="center"/>
    </xf>
    <xf numFmtId="1" fontId="6" fillId="0" borderId="13" xfId="7" applyNumberFormat="1" applyFont="1" applyBorder="1"/>
    <xf numFmtId="1" fontId="6" fillId="0" borderId="0" xfId="7" applyNumberFormat="1" applyFont="1" applyBorder="1" applyAlignment="1">
      <alignment horizontal="center" vertical="center" wrapText="1"/>
    </xf>
    <xf numFmtId="1" fontId="6" fillId="0" borderId="0" xfId="7" applyNumberFormat="1" applyFont="1" applyFill="1" applyBorder="1" applyAlignment="1">
      <alignment horizontal="center" vertical="center" wrapText="1"/>
    </xf>
    <xf numFmtId="1" fontId="6" fillId="0" borderId="0" xfId="0" applyNumberFormat="1" applyFont="1" applyBorder="1"/>
    <xf numFmtId="1" fontId="6" fillId="0" borderId="3" xfId="7" applyNumberFormat="1" applyFont="1" applyBorder="1"/>
    <xf numFmtId="0" fontId="0" fillId="0" borderId="0" xfId="0" applyAlignment="1">
      <alignment horizontal="center"/>
    </xf>
    <xf numFmtId="0" fontId="7" fillId="0" borderId="0" xfId="0" applyFont="1"/>
    <xf numFmtId="1" fontId="7" fillId="0" borderId="0" xfId="0" applyNumberFormat="1" applyFont="1"/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Fill="1" applyBorder="1"/>
    <xf numFmtId="0" fontId="9" fillId="0" borderId="0" xfId="0" applyFont="1"/>
    <xf numFmtId="1" fontId="9" fillId="0" borderId="0" xfId="0" applyNumberFormat="1" applyFont="1"/>
    <xf numFmtId="2" fontId="0" fillId="0" borderId="0" xfId="0" applyNumberFormat="1" applyFill="1" applyBorder="1" applyAlignment="1">
      <alignment wrapText="1"/>
    </xf>
    <xf numFmtId="1" fontId="3" fillId="0" borderId="1" xfId="5" applyNumberFormat="1" applyFill="1" applyBorder="1" applyAlignment="1">
      <alignment wrapText="1"/>
    </xf>
    <xf numFmtId="1" fontId="0" fillId="0" borderId="1" xfId="0" applyNumberFormat="1" applyBorder="1"/>
    <xf numFmtId="1" fontId="6" fillId="0" borderId="1" xfId="0" applyNumberFormat="1" applyFont="1" applyBorder="1" applyAlignment="1">
      <alignment horizontal="center"/>
    </xf>
    <xf numFmtId="1" fontId="6" fillId="0" borderId="1" xfId="7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2" borderId="1" xfId="2" applyFont="1" applyFill="1" applyBorder="1" applyAlignment="1">
      <alignment horizontal="center" vertical="center"/>
    </xf>
    <xf numFmtId="49" fontId="0" fillId="2" borderId="1" xfId="2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/>
    <xf numFmtId="1" fontId="0" fillId="0" borderId="1" xfId="0" applyNumberFormat="1" applyBorder="1" applyAlignment="1"/>
    <xf numFmtId="0" fontId="0" fillId="0" borderId="1" xfId="0" applyBorder="1" applyAlignment="1"/>
    <xf numFmtId="49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5" applyBorder="1" applyAlignment="1">
      <alignment wrapText="1"/>
    </xf>
    <xf numFmtId="0" fontId="3" fillId="0" borderId="1" xfId="5" applyFill="1" applyBorder="1" applyAlignment="1">
      <alignment wrapText="1"/>
    </xf>
    <xf numFmtId="1" fontId="12" fillId="0" borderId="1" xfId="0" applyNumberFormat="1" applyFont="1" applyBorder="1" applyAlignment="1">
      <alignment horizontal="center" wrapText="1"/>
    </xf>
    <xf numFmtId="1" fontId="12" fillId="0" borderId="1" xfId="0" applyNumberFormat="1" applyFont="1" applyBorder="1" applyAlignment="1">
      <alignment horizontal="right"/>
    </xf>
    <xf numFmtId="1" fontId="12" fillId="0" borderId="1" xfId="0" applyNumberFormat="1" applyFont="1" applyBorder="1" applyAlignment="1">
      <alignment horizontal="right" wrapText="1"/>
    </xf>
    <xf numFmtId="0" fontId="14" fillId="0" borderId="0" xfId="0" applyFont="1" applyBorder="1"/>
    <xf numFmtId="1" fontId="14" fillId="8" borderId="1" xfId="9" applyNumberFormat="1" applyFont="1" applyFill="1" applyBorder="1" applyAlignment="1">
      <alignment horizontal="center" vertical="center"/>
    </xf>
    <xf numFmtId="1" fontId="14" fillId="0" borderId="1" xfId="9" applyNumberFormat="1" applyFont="1" applyBorder="1" applyAlignment="1">
      <alignment horizontal="center" vertical="center"/>
    </xf>
    <xf numFmtId="1" fontId="16" fillId="0" borderId="13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" fontId="17" fillId="0" borderId="1" xfId="9" applyNumberFormat="1" applyFont="1" applyBorder="1" applyAlignment="1">
      <alignment horizontal="center" vertical="center"/>
    </xf>
    <xf numFmtId="1" fontId="15" fillId="0" borderId="2" xfId="9" applyNumberFormat="1" applyFont="1" applyBorder="1" applyAlignment="1">
      <alignment horizontal="center" vertical="center"/>
    </xf>
    <xf numFmtId="49" fontId="18" fillId="0" borderId="1" xfId="3" applyNumberFormat="1" applyFont="1" applyBorder="1" applyAlignment="1">
      <alignment horizontal="center"/>
    </xf>
    <xf numFmtId="1" fontId="18" fillId="0" borderId="1" xfId="3" applyNumberFormat="1" applyFont="1" applyBorder="1" applyAlignment="1">
      <alignment horizontal="center"/>
    </xf>
    <xf numFmtId="1" fontId="18" fillId="0" borderId="1" xfId="3" applyNumberFormat="1" applyFont="1" applyBorder="1"/>
    <xf numFmtId="1" fontId="18" fillId="0" borderId="1" xfId="3" applyNumberFormat="1" applyFont="1" applyBorder="1" applyAlignment="1">
      <alignment vertical="center"/>
    </xf>
    <xf numFmtId="1" fontId="19" fillId="0" borderId="1" xfId="3" applyNumberFormat="1" applyFont="1" applyBorder="1" applyAlignment="1">
      <alignment vertical="center"/>
    </xf>
    <xf numFmtId="0" fontId="0" fillId="2" borderId="1" xfId="2" applyFont="1" applyFill="1" applyBorder="1" applyAlignment="1">
      <alignment horizontal="center"/>
    </xf>
    <xf numFmtId="1" fontId="0" fillId="2" borderId="1" xfId="2" applyNumberFormat="1" applyFont="1" applyFill="1" applyBorder="1" applyAlignment="1">
      <alignment horizontal="center" vertical="center"/>
    </xf>
    <xf numFmtId="1" fontId="0" fillId="3" borderId="1" xfId="2" applyNumberFormat="1" applyFont="1" applyFill="1" applyBorder="1" applyAlignment="1">
      <alignment horizontal="center" vertical="center"/>
    </xf>
    <xf numFmtId="1" fontId="1" fillId="5" borderId="1" xfId="2" applyNumberFormat="1" applyFont="1" applyFill="1" applyBorder="1" applyAlignment="1">
      <alignment horizontal="center" vertical="center"/>
    </xf>
    <xf numFmtId="1" fontId="0" fillId="4" borderId="1" xfId="2" applyNumberFormat="1" applyFont="1" applyFill="1" applyBorder="1" applyAlignment="1">
      <alignment horizontal="center" vertical="center"/>
    </xf>
    <xf numFmtId="1" fontId="12" fillId="0" borderId="1" xfId="10" applyNumberFormat="1" applyFont="1" applyBorder="1" applyAlignment="1">
      <alignment horizontal="center" vertical="center" wrapText="1"/>
    </xf>
    <xf numFmtId="1" fontId="12" fillId="0" borderId="1" xfId="10" applyNumberFormat="1" applyFont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1" fontId="18" fillId="0" borderId="1" xfId="10" applyNumberFormat="1" applyFont="1" applyBorder="1" applyAlignment="1">
      <alignment horizontal="left" vertical="center"/>
    </xf>
    <xf numFmtId="1" fontId="18" fillId="3" borderId="1" xfId="10" applyNumberFormat="1" applyFont="1" applyFill="1" applyBorder="1" applyAlignment="1">
      <alignment horizontal="center" vertical="center"/>
    </xf>
    <xf numFmtId="1" fontId="18" fillId="0" borderId="1" xfId="1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" fontId="3" fillId="0" borderId="4" xfId="7" applyNumberFormat="1" applyBorder="1"/>
    <xf numFmtId="1" fontId="3" fillId="0" borderId="4" xfId="7" applyNumberFormat="1" applyBorder="1" applyAlignment="1">
      <alignment horizontal="center" vertical="center"/>
    </xf>
    <xf numFmtId="1" fontId="3" fillId="0" borderId="4" xfId="7" applyNumberFormat="1" applyBorder="1" applyAlignment="1"/>
    <xf numFmtId="0" fontId="20" fillId="0" borderId="1" xfId="0" applyFont="1" applyBorder="1" applyAlignment="1">
      <alignment horizontal="center" wrapText="1"/>
    </xf>
    <xf numFmtId="0" fontId="20" fillId="0" borderId="1" xfId="0" applyFont="1" applyBorder="1"/>
    <xf numFmtId="0" fontId="20" fillId="0" borderId="1" xfId="0" applyFont="1" applyBorder="1" applyAlignment="1">
      <alignment vertical="center"/>
    </xf>
    <xf numFmtId="1" fontId="3" fillId="0" borderId="4" xfId="7" applyNumberFormat="1" applyBorder="1" applyAlignment="1">
      <alignment horizontal="center"/>
    </xf>
    <xf numFmtId="1" fontId="21" fillId="0" borderId="1" xfId="7" applyNumberFormat="1" applyFont="1" applyBorder="1" applyAlignment="1">
      <alignment horizontal="center" vertical="center"/>
    </xf>
    <xf numFmtId="1" fontId="3" fillId="0" borderId="1" xfId="7" applyNumberFormat="1" applyBorder="1" applyAlignment="1">
      <alignment horizontal="center" vertical="center"/>
    </xf>
    <xf numFmtId="1" fontId="6" fillId="0" borderId="1" xfId="7" applyNumberFormat="1" applyFont="1" applyBorder="1" applyAlignment="1"/>
    <xf numFmtId="1" fontId="6" fillId="0" borderId="4" xfId="7" applyNumberFormat="1" applyFont="1" applyBorder="1"/>
    <xf numFmtId="1" fontId="6" fillId="0" borderId="4" xfId="7" applyNumberFormat="1" applyFont="1" applyBorder="1" applyAlignment="1"/>
    <xf numFmtId="1" fontId="3" fillId="6" borderId="0" xfId="7" applyNumberFormat="1" applyFill="1" applyBorder="1"/>
    <xf numFmtId="0" fontId="20" fillId="0" borderId="0" xfId="0" applyFont="1" applyBorder="1"/>
    <xf numFmtId="0" fontId="20" fillId="0" borderId="0" xfId="0" applyFont="1" applyBorder="1" applyAlignment="1">
      <alignment vertical="center"/>
    </xf>
    <xf numFmtId="1" fontId="20" fillId="0" borderId="0" xfId="0" applyNumberFormat="1" applyFont="1" applyBorder="1"/>
    <xf numFmtId="1" fontId="0" fillId="0" borderId="1" xfId="0" applyNumberFormat="1" applyBorder="1" applyAlignment="1">
      <alignment horizontal="center"/>
    </xf>
    <xf numFmtId="0" fontId="20" fillId="0" borderId="0" xfId="0" applyFont="1" applyBorder="1" applyAlignment="1">
      <alignment horizontal="center" wrapText="1"/>
    </xf>
    <xf numFmtId="1" fontId="10" fillId="0" borderId="0" xfId="0" applyNumberFormat="1" applyFont="1" applyBorder="1"/>
    <xf numFmtId="1" fontId="11" fillId="0" borderId="0" xfId="0" applyNumberFormat="1" applyFont="1" applyBorder="1"/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10" fontId="3" fillId="0" borderId="0" xfId="7" applyNumberFormat="1"/>
    <xf numFmtId="9" fontId="3" fillId="0" borderId="0" xfId="7" applyNumberFormat="1" applyBorder="1" applyAlignment="1"/>
    <xf numFmtId="9" fontId="3" fillId="0" borderId="0" xfId="7" applyNumberFormat="1"/>
    <xf numFmtId="1" fontId="0" fillId="0" borderId="0" xfId="0" applyNumberFormat="1" applyBorder="1" applyAlignment="1">
      <alignment horizontal="center" vertical="center"/>
    </xf>
    <xf numFmtId="1" fontId="23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1" fontId="4" fillId="0" borderId="1" xfId="0" applyNumberFormat="1" applyFont="1" applyFill="1" applyBorder="1"/>
    <xf numFmtId="1" fontId="4" fillId="0" borderId="1" xfId="0" applyNumberFormat="1" applyFont="1" applyFill="1" applyBorder="1" applyAlignment="1">
      <alignment wrapText="1"/>
    </xf>
    <xf numFmtId="0" fontId="4" fillId="0" borderId="1" xfId="4" applyFont="1" applyFill="1" applyBorder="1" applyAlignment="1">
      <alignment wrapText="1"/>
    </xf>
    <xf numFmtId="1" fontId="4" fillId="0" borderId="1" xfId="0" applyNumberFormat="1" applyFont="1" applyBorder="1"/>
    <xf numFmtId="1" fontId="4" fillId="2" borderId="1" xfId="0" applyNumberFormat="1" applyFont="1" applyFill="1" applyBorder="1"/>
    <xf numFmtId="0" fontId="4" fillId="2" borderId="1" xfId="4" applyFont="1" applyFill="1" applyBorder="1" applyAlignment="1">
      <alignment wrapText="1"/>
    </xf>
    <xf numFmtId="1" fontId="0" fillId="0" borderId="0" xfId="0" applyNumberFormat="1" applyBorder="1" applyAlignment="1">
      <alignment horizontal="left"/>
    </xf>
    <xf numFmtId="1" fontId="20" fillId="0" borderId="0" xfId="0" applyNumberFormat="1" applyFont="1" applyBorder="1" applyAlignment="1">
      <alignment horizontal="right" wrapText="1"/>
    </xf>
    <xf numFmtId="0" fontId="4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1" fontId="0" fillId="0" borderId="1" xfId="0" applyNumberFormat="1" applyFill="1" applyBorder="1"/>
    <xf numFmtId="49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wrapText="1"/>
    </xf>
    <xf numFmtId="1" fontId="0" fillId="2" borderId="1" xfId="0" applyNumberForma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 wrapText="1"/>
    </xf>
    <xf numFmtId="1" fontId="2" fillId="2" borderId="1" xfId="0" applyNumberFormat="1" applyFont="1" applyFill="1" applyBorder="1" applyAlignment="1">
      <alignment wrapText="1"/>
    </xf>
    <xf numFmtId="0" fontId="0" fillId="0" borderId="1" xfId="0" applyFill="1" applyBorder="1"/>
    <xf numFmtId="1" fontId="0" fillId="0" borderId="1" xfId="0" applyNumberFormat="1" applyFill="1" applyBorder="1" applyAlignment="1">
      <alignment wrapText="1"/>
    </xf>
    <xf numFmtId="1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/>
    <xf numFmtId="1" fontId="3" fillId="0" borderId="1" xfId="5" applyNumberFormat="1" applyBorder="1" applyAlignment="1">
      <alignment wrapText="1"/>
    </xf>
    <xf numFmtId="165" fontId="0" fillId="0" borderId="1" xfId="0" applyNumberFormat="1" applyBorder="1"/>
    <xf numFmtId="1" fontId="3" fillId="11" borderId="1" xfId="5" applyNumberFormat="1" applyFill="1" applyBorder="1" applyAlignment="1">
      <alignment wrapText="1"/>
    </xf>
    <xf numFmtId="0" fontId="3" fillId="11" borderId="1" xfId="5" applyFill="1" applyBorder="1" applyAlignment="1">
      <alignment wrapText="1"/>
    </xf>
    <xf numFmtId="1" fontId="0" fillId="11" borderId="1" xfId="0" applyNumberFormat="1" applyFill="1" applyBorder="1" applyAlignment="1">
      <alignment horizontal="center" vertical="center" wrapText="1"/>
    </xf>
    <xf numFmtId="1" fontId="0" fillId="11" borderId="1" xfId="0" applyNumberFormat="1" applyFill="1" applyBorder="1"/>
    <xf numFmtId="1" fontId="0" fillId="10" borderId="1" xfId="0" applyNumberFormat="1" applyFill="1" applyBorder="1"/>
    <xf numFmtId="0" fontId="0" fillId="9" borderId="1" xfId="0" applyFill="1" applyBorder="1"/>
    <xf numFmtId="1" fontId="2" fillId="0" borderId="1" xfId="0" applyNumberFormat="1" applyFont="1" applyFill="1" applyBorder="1" applyAlignment="1">
      <alignment wrapText="1"/>
    </xf>
    <xf numFmtId="0" fontId="3" fillId="2" borderId="1" xfId="5" applyFill="1" applyBorder="1" applyAlignment="1">
      <alignment wrapText="1"/>
    </xf>
    <xf numFmtId="1" fontId="0" fillId="2" borderId="1" xfId="0" applyNumberFormat="1" applyFill="1" applyBorder="1"/>
    <xf numFmtId="1" fontId="2" fillId="2" borderId="1" xfId="0" applyNumberFormat="1" applyFont="1" applyFill="1" applyBorder="1"/>
    <xf numFmtId="1" fontId="0" fillId="2" borderId="0" xfId="0" applyNumberFormat="1" applyFill="1" applyBorder="1"/>
    <xf numFmtId="2" fontId="0" fillId="10" borderId="1" xfId="0" applyNumberFormat="1" applyFill="1" applyBorder="1" applyAlignment="1">
      <alignment wrapText="1"/>
    </xf>
    <xf numFmtId="2" fontId="2" fillId="10" borderId="1" xfId="0" applyNumberFormat="1" applyFont="1" applyFill="1" applyBorder="1" applyAlignment="1">
      <alignment wrapText="1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1" fontId="27" fillId="0" borderId="0" xfId="0" applyNumberFormat="1" applyFont="1" applyAlignment="1">
      <alignment horizontal="left"/>
    </xf>
    <xf numFmtId="0" fontId="23" fillId="0" borderId="0" xfId="0" applyFont="1" applyAlignment="1">
      <alignment horizontal="left"/>
    </xf>
    <xf numFmtId="1" fontId="29" fillId="0" borderId="0" xfId="0" applyNumberFormat="1" applyFont="1"/>
    <xf numFmtId="1" fontId="8" fillId="0" borderId="0" xfId="0" applyNumberFormat="1" applyFont="1"/>
    <xf numFmtId="1" fontId="30" fillId="0" borderId="0" xfId="0" applyNumberFormat="1" applyFont="1"/>
    <xf numFmtId="1" fontId="30" fillId="2" borderId="0" xfId="0" applyNumberFormat="1" applyFont="1" applyFill="1"/>
    <xf numFmtId="0" fontId="30" fillId="0" borderId="0" xfId="0" applyFont="1"/>
    <xf numFmtId="1" fontId="0" fillId="0" borderId="1" xfId="0" applyNumberFormat="1" applyFont="1" applyBorder="1" applyAlignment="1">
      <alignment wrapText="1"/>
    </xf>
    <xf numFmtId="1" fontId="31" fillId="0" borderId="0" xfId="0" applyNumberFormat="1" applyFont="1"/>
    <xf numFmtId="0" fontId="4" fillId="12" borderId="1" xfId="0" applyFont="1" applyFill="1" applyBorder="1"/>
    <xf numFmtId="1" fontId="4" fillId="12" borderId="1" xfId="0" applyNumberFormat="1" applyFont="1" applyFill="1" applyBorder="1"/>
    <xf numFmtId="0" fontId="4" fillId="12" borderId="1" xfId="4" applyFont="1" applyFill="1" applyBorder="1" applyAlignment="1">
      <alignment wrapText="1"/>
    </xf>
    <xf numFmtId="1" fontId="0" fillId="0" borderId="0" xfId="5" applyNumberFormat="1" applyFont="1" applyFill="1" applyBorder="1" applyAlignment="1">
      <alignment horizontal="left" wrapText="1"/>
    </xf>
    <xf numFmtId="1" fontId="3" fillId="0" borderId="0" xfId="5" applyNumberFormat="1" applyFill="1" applyBorder="1" applyAlignment="1">
      <alignment horizontal="left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49" fontId="12" fillId="6" borderId="5" xfId="0" applyNumberFormat="1" applyFont="1" applyFill="1" applyBorder="1" applyAlignment="1">
      <alignment horizontal="center" vertical="center" wrapText="1"/>
    </xf>
    <xf numFmtId="49" fontId="12" fillId="6" borderId="12" xfId="0" applyNumberFormat="1" applyFont="1" applyFill="1" applyBorder="1" applyAlignment="1">
      <alignment horizontal="center" vertical="center" wrapText="1"/>
    </xf>
    <xf numFmtId="49" fontId="12" fillId="6" borderId="6" xfId="0" applyNumberFormat="1" applyFont="1" applyFill="1" applyBorder="1" applyAlignment="1">
      <alignment horizontal="center" vertical="center" wrapText="1"/>
    </xf>
    <xf numFmtId="49" fontId="12" fillId="6" borderId="5" xfId="0" applyNumberFormat="1" applyFont="1" applyFill="1" applyBorder="1" applyAlignment="1">
      <alignment horizontal="center" wrapText="1"/>
    </xf>
    <xf numFmtId="49" fontId="12" fillId="6" borderId="12" xfId="0" applyNumberFormat="1" applyFont="1" applyFill="1" applyBorder="1" applyAlignment="1">
      <alignment horizontal="center" wrapText="1"/>
    </xf>
    <xf numFmtId="49" fontId="12" fillId="6" borderId="6" xfId="0" applyNumberFormat="1" applyFont="1" applyFill="1" applyBorder="1" applyAlignment="1">
      <alignment horizontal="center" wrapText="1"/>
    </xf>
    <xf numFmtId="1" fontId="12" fillId="6" borderId="5" xfId="0" applyNumberFormat="1" applyFont="1" applyFill="1" applyBorder="1" applyAlignment="1">
      <alignment horizontal="center" vertical="center" wrapText="1"/>
    </xf>
    <xf numFmtId="1" fontId="12" fillId="6" borderId="12" xfId="0" applyNumberFormat="1" applyFont="1" applyFill="1" applyBorder="1" applyAlignment="1">
      <alignment horizontal="center" vertical="center" wrapText="1"/>
    </xf>
    <xf numFmtId="1" fontId="12" fillId="6" borderId="6" xfId="0" applyNumberFormat="1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/>
    </xf>
    <xf numFmtId="0" fontId="24" fillId="6" borderId="12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/>
    </xf>
    <xf numFmtId="0" fontId="24" fillId="7" borderId="5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3" fillId="0" borderId="5" xfId="7" applyNumberFormat="1" applyBorder="1" applyAlignment="1">
      <alignment horizontal="center"/>
    </xf>
    <xf numFmtId="1" fontId="3" fillId="0" borderId="6" xfId="7" applyNumberFormat="1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1" fontId="20" fillId="0" borderId="0" xfId="0" applyNumberFormat="1" applyFont="1" applyBorder="1" applyAlignment="1">
      <alignment horizontal="center" vertical="center"/>
    </xf>
    <xf numFmtId="1" fontId="6" fillId="6" borderId="5" xfId="7" applyNumberFormat="1" applyFont="1" applyFill="1" applyBorder="1" applyAlignment="1">
      <alignment horizontal="center" vertical="center"/>
    </xf>
    <xf numFmtId="1" fontId="6" fillId="6" borderId="12" xfId="7" applyNumberFormat="1" applyFont="1" applyFill="1" applyBorder="1" applyAlignment="1">
      <alignment horizontal="center" vertical="center"/>
    </xf>
    <xf numFmtId="1" fontId="6" fillId="6" borderId="6" xfId="7" applyNumberFormat="1" applyFont="1" applyFill="1" applyBorder="1" applyAlignment="1">
      <alignment horizontal="center" vertical="center"/>
    </xf>
    <xf numFmtId="1" fontId="3" fillId="0" borderId="0" xfId="7" applyNumberFormat="1" applyBorder="1" applyAlignment="1">
      <alignment horizontal="center"/>
    </xf>
    <xf numFmtId="1" fontId="3" fillId="6" borderId="1" xfId="7" applyNumberFormat="1" applyFill="1" applyBorder="1" applyAlignment="1">
      <alignment horizontal="center"/>
    </xf>
    <xf numFmtId="1" fontId="3" fillId="6" borderId="5" xfId="7" applyNumberFormat="1" applyFill="1" applyBorder="1" applyAlignment="1">
      <alignment horizontal="center" vertical="center"/>
    </xf>
    <xf numFmtId="1" fontId="3" fillId="6" borderId="12" xfId="7" applyNumberFormat="1" applyFill="1" applyBorder="1" applyAlignment="1">
      <alignment horizontal="center" vertical="center"/>
    </xf>
    <xf numFmtId="1" fontId="3" fillId="6" borderId="6" xfId="7" applyNumberFormat="1" applyFill="1" applyBorder="1" applyAlignment="1">
      <alignment horizontal="center" vertical="center"/>
    </xf>
    <xf numFmtId="1" fontId="22" fillId="0" borderId="14" xfId="7" applyNumberFormat="1" applyFont="1" applyBorder="1" applyAlignment="1">
      <alignment horizontal="center"/>
    </xf>
    <xf numFmtId="1" fontId="22" fillId="0" borderId="0" xfId="7" applyNumberFormat="1" applyFont="1" applyAlignment="1">
      <alignment horizontal="center"/>
    </xf>
    <xf numFmtId="1" fontId="3" fillId="0" borderId="1" xfId="7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21" fillId="0" borderId="1" xfId="7" applyNumberFormat="1" applyFont="1" applyBorder="1" applyAlignment="1">
      <alignment horizontal="center" vertical="center" wrapText="1"/>
    </xf>
    <xf numFmtId="1" fontId="3" fillId="0" borderId="1" xfId="7" applyNumberFormat="1" applyBorder="1" applyAlignment="1">
      <alignment horizontal="center"/>
    </xf>
    <xf numFmtId="49" fontId="13" fillId="7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wrapText="1"/>
    </xf>
    <xf numFmtId="0" fontId="13" fillId="7" borderId="5" xfId="6" applyFont="1" applyFill="1" applyBorder="1" applyAlignment="1">
      <alignment horizontal="center" vertical="center" wrapText="1"/>
    </xf>
    <xf numFmtId="0" fontId="13" fillId="7" borderId="6" xfId="6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wrapText="1"/>
    </xf>
    <xf numFmtId="1" fontId="13" fillId="6" borderId="5" xfId="3" applyNumberFormat="1" applyFont="1" applyFill="1" applyBorder="1" applyAlignment="1">
      <alignment horizontal="center" vertical="center"/>
    </xf>
    <xf numFmtId="1" fontId="13" fillId="6" borderId="6" xfId="3" applyNumberFormat="1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49" fontId="0" fillId="2" borderId="2" xfId="2" applyNumberFormat="1" applyFont="1" applyFill="1" applyBorder="1" applyAlignment="1">
      <alignment horizontal="center" vertical="center"/>
    </xf>
    <xf numFmtId="49" fontId="0" fillId="2" borderId="4" xfId="2" applyNumberFormat="1" applyFont="1" applyFill="1" applyBorder="1" applyAlignment="1">
      <alignment horizontal="center" vertical="center"/>
    </xf>
    <xf numFmtId="1" fontId="0" fillId="2" borderId="2" xfId="2" applyNumberFormat="1" applyFont="1" applyFill="1" applyBorder="1" applyAlignment="1">
      <alignment horizontal="center" vertical="center"/>
    </xf>
    <xf numFmtId="1" fontId="0" fillId="2" borderId="4" xfId="2" applyNumberFormat="1" applyFont="1" applyFill="1" applyBorder="1" applyAlignment="1">
      <alignment horizontal="center" vertical="center"/>
    </xf>
    <xf numFmtId="49" fontId="0" fillId="2" borderId="1" xfId="2" applyNumberFormat="1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2" borderId="1" xfId="2" applyFont="1" applyFill="1" applyBorder="1" applyAlignment="1">
      <alignment horizontal="center" vertical="center"/>
    </xf>
    <xf numFmtId="49" fontId="0" fillId="2" borderId="8" xfId="2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3" fillId="6" borderId="5" xfId="2" applyFont="1" applyFill="1" applyBorder="1" applyAlignment="1">
      <alignment horizontal="center" vertical="center"/>
    </xf>
    <xf numFmtId="0" fontId="13" fillId="6" borderId="12" xfId="2" applyFont="1" applyFill="1" applyBorder="1" applyAlignment="1">
      <alignment horizontal="center" vertical="center"/>
    </xf>
    <xf numFmtId="0" fontId="13" fillId="6" borderId="6" xfId="2" applyFont="1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 wrapText="1"/>
    </xf>
    <xf numFmtId="0" fontId="0" fillId="2" borderId="5" xfId="2" applyFont="1" applyFill="1" applyBorder="1" applyAlignment="1">
      <alignment horizontal="center" vertical="center"/>
    </xf>
    <xf numFmtId="0" fontId="0" fillId="2" borderId="6" xfId="2" applyFont="1" applyFill="1" applyBorder="1" applyAlignment="1">
      <alignment horizontal="center" vertical="center"/>
    </xf>
    <xf numFmtId="49" fontId="0" fillId="2" borderId="1" xfId="2" applyNumberFormat="1" applyFont="1" applyFill="1" applyBorder="1" applyAlignment="1" applyProtection="1">
      <alignment horizontal="center" vertical="center"/>
    </xf>
    <xf numFmtId="49" fontId="0" fillId="2" borderId="1" xfId="2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1" fontId="18" fillId="0" borderId="5" xfId="10" applyNumberFormat="1" applyFont="1" applyBorder="1" applyAlignment="1">
      <alignment horizontal="left" vertical="center"/>
    </xf>
    <xf numFmtId="1" fontId="18" fillId="0" borderId="12" xfId="10" applyNumberFormat="1" applyFont="1" applyBorder="1" applyAlignment="1">
      <alignment horizontal="left" vertical="center"/>
    </xf>
    <xf numFmtId="1" fontId="18" fillId="0" borderId="6" xfId="10" applyNumberFormat="1" applyFont="1" applyBorder="1" applyAlignment="1">
      <alignment horizontal="left" vertical="center"/>
    </xf>
    <xf numFmtId="1" fontId="12" fillId="0" borderId="2" xfId="10" applyNumberFormat="1" applyFont="1" applyBorder="1" applyAlignment="1">
      <alignment horizontal="center" vertical="center" wrapText="1"/>
    </xf>
    <xf numFmtId="1" fontId="12" fillId="0" borderId="4" xfId="10" applyNumberFormat="1" applyFont="1" applyBorder="1" applyAlignment="1">
      <alignment horizontal="center" vertical="center" wrapText="1"/>
    </xf>
    <xf numFmtId="1" fontId="12" fillId="0" borderId="1" xfId="10" applyNumberFormat="1" applyFont="1" applyBorder="1" applyAlignment="1">
      <alignment horizontal="left" vertical="center"/>
    </xf>
    <xf numFmtId="1" fontId="12" fillId="0" borderId="2" xfId="10" applyNumberFormat="1" applyFont="1" applyBorder="1" applyAlignment="1">
      <alignment horizontal="center" vertical="center"/>
    </xf>
    <xf numFmtId="1" fontId="12" fillId="0" borderId="4" xfId="10" applyNumberFormat="1" applyFont="1" applyBorder="1" applyAlignment="1">
      <alignment horizontal="center" vertical="center"/>
    </xf>
    <xf numFmtId="1" fontId="12" fillId="0" borderId="1" xfId="10" applyNumberFormat="1" applyFont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4" fillId="8" borderId="1" xfId="4" applyFont="1" applyFill="1" applyBorder="1"/>
    <xf numFmtId="1" fontId="4" fillId="8" borderId="1" xfId="0" applyNumberFormat="1" applyFont="1" applyFill="1" applyBorder="1"/>
    <xf numFmtId="1" fontId="4" fillId="8" borderId="1" xfId="0" applyNumberFormat="1" applyFont="1" applyFill="1" applyBorder="1" applyAlignment="1">
      <alignment wrapText="1"/>
    </xf>
    <xf numFmtId="0" fontId="4" fillId="11" borderId="1" xfId="0" applyFont="1" applyFill="1" applyBorder="1"/>
    <xf numFmtId="0" fontId="4" fillId="11" borderId="1" xfId="4" applyFont="1" applyFill="1" applyBorder="1" applyAlignment="1">
      <alignment wrapText="1"/>
    </xf>
    <xf numFmtId="1" fontId="4" fillId="11" borderId="1" xfId="0" applyNumberFormat="1" applyFont="1" applyFill="1" applyBorder="1"/>
    <xf numFmtId="0" fontId="4" fillId="13" borderId="1" xfId="4" applyFont="1" applyFill="1" applyBorder="1" applyAlignment="1">
      <alignment wrapText="1"/>
    </xf>
    <xf numFmtId="1" fontId="4" fillId="13" borderId="1" xfId="0" applyNumberFormat="1" applyFont="1" applyFill="1" applyBorder="1"/>
    <xf numFmtId="0" fontId="4" fillId="13" borderId="1" xfId="0" applyFont="1" applyFill="1" applyBorder="1"/>
  </cellXfs>
  <cellStyles count="12">
    <cellStyle name="Обычный" xfId="0" builtinId="0"/>
    <cellStyle name="Обычный 10" xfId="9"/>
    <cellStyle name="Обычный 11" xfId="10"/>
    <cellStyle name="Обычный 12" xfId="11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8" xfId="7"/>
    <cellStyle name="Обычный 9" xfId="8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31"/>
  <sheetViews>
    <sheetView workbookViewId="0">
      <selection activeCell="D39" sqref="D39"/>
    </sheetView>
  </sheetViews>
  <sheetFormatPr defaultRowHeight="15"/>
  <cols>
    <col min="1" max="1" width="2.85546875" style="7" customWidth="1"/>
    <col min="2" max="2" width="9.140625" style="8"/>
    <col min="3" max="3" width="82.140625" style="7" customWidth="1"/>
    <col min="4" max="16384" width="9.140625" style="7"/>
  </cols>
  <sheetData>
    <row r="2" spans="2:3" ht="30.75" customHeight="1">
      <c r="B2" s="261" t="s">
        <v>96</v>
      </c>
      <c r="C2" s="262"/>
    </row>
    <row r="3" spans="2:3" ht="15.75">
      <c r="B3" s="118" t="s">
        <v>127</v>
      </c>
      <c r="C3" s="119" t="s">
        <v>1</v>
      </c>
    </row>
    <row r="4" spans="2:3" ht="15.75">
      <c r="B4" s="118" t="s">
        <v>11</v>
      </c>
      <c r="C4" s="120" t="s">
        <v>97</v>
      </c>
    </row>
    <row r="5" spans="2:3" ht="15.75">
      <c r="B5" s="118" t="s">
        <v>14</v>
      </c>
      <c r="C5" s="120" t="s">
        <v>98</v>
      </c>
    </row>
    <row r="6" spans="2:3" ht="15.75">
      <c r="B6" s="118" t="s">
        <v>99</v>
      </c>
      <c r="C6" s="120" t="s">
        <v>100</v>
      </c>
    </row>
    <row r="7" spans="2:3" ht="15.75">
      <c r="B7" s="118" t="s">
        <v>16</v>
      </c>
      <c r="C7" s="121" t="s">
        <v>101</v>
      </c>
    </row>
    <row r="8" spans="2:3" ht="15.75">
      <c r="B8" s="118" t="s">
        <v>18</v>
      </c>
      <c r="C8" s="121" t="s">
        <v>102</v>
      </c>
    </row>
    <row r="9" spans="2:3" ht="15.75">
      <c r="B9" s="118" t="s">
        <v>19</v>
      </c>
      <c r="C9" s="121" t="s">
        <v>103</v>
      </c>
    </row>
    <row r="10" spans="2:3" ht="15.75">
      <c r="B10" s="118" t="s">
        <v>17</v>
      </c>
      <c r="C10" s="121" t="s">
        <v>104</v>
      </c>
    </row>
    <row r="11" spans="2:3" ht="15.75">
      <c r="B11" s="118" t="s">
        <v>20</v>
      </c>
      <c r="C11" s="120" t="s">
        <v>105</v>
      </c>
    </row>
    <row r="12" spans="2:3" ht="15.75">
      <c r="B12" s="118" t="s">
        <v>15</v>
      </c>
      <c r="C12" s="120" t="s">
        <v>2</v>
      </c>
    </row>
    <row r="13" spans="2:3" ht="15.75">
      <c r="B13" s="118" t="s">
        <v>12</v>
      </c>
      <c r="C13" s="120" t="s">
        <v>106</v>
      </c>
    </row>
    <row r="14" spans="2:3" ht="15.75">
      <c r="B14" s="118" t="s">
        <v>33</v>
      </c>
      <c r="C14" s="120" t="s">
        <v>77</v>
      </c>
    </row>
    <row r="15" spans="2:3" ht="15.75">
      <c r="B15" s="118" t="s">
        <v>10</v>
      </c>
      <c r="C15" s="122" t="s">
        <v>107</v>
      </c>
    </row>
    <row r="16" spans="2:3" ht="15.75">
      <c r="B16" s="118" t="s">
        <v>27</v>
      </c>
      <c r="C16" s="122" t="s">
        <v>108</v>
      </c>
    </row>
    <row r="17" spans="2:3" ht="15.75">
      <c r="B17" s="118" t="s">
        <v>13</v>
      </c>
      <c r="C17" s="120" t="s">
        <v>78</v>
      </c>
    </row>
    <row r="18" spans="2:3" ht="15.75">
      <c r="B18" s="118" t="s">
        <v>32</v>
      </c>
      <c r="C18" s="120" t="s">
        <v>109</v>
      </c>
    </row>
    <row r="19" spans="2:3" ht="15.75">
      <c r="B19" s="118" t="s">
        <v>34</v>
      </c>
      <c r="C19" s="120" t="s">
        <v>110</v>
      </c>
    </row>
    <row r="20" spans="2:3" ht="15.75">
      <c r="B20" s="118" t="s">
        <v>37</v>
      </c>
      <c r="C20" s="120" t="s">
        <v>111</v>
      </c>
    </row>
    <row r="21" spans="2:3" ht="15.75">
      <c r="B21" s="118" t="s">
        <v>36</v>
      </c>
      <c r="C21" s="120" t="s">
        <v>112</v>
      </c>
    </row>
    <row r="22" spans="2:3" ht="15.75">
      <c r="B22" s="118" t="s">
        <v>31</v>
      </c>
      <c r="C22" s="120" t="s">
        <v>113</v>
      </c>
    </row>
    <row r="23" spans="2:3" ht="15.75">
      <c r="B23" s="118" t="s">
        <v>30</v>
      </c>
      <c r="C23" s="120" t="s">
        <v>114</v>
      </c>
    </row>
    <row r="24" spans="2:3" ht="15.75">
      <c r="B24" s="118" t="s">
        <v>115</v>
      </c>
      <c r="C24" s="121" t="s">
        <v>116</v>
      </c>
    </row>
    <row r="25" spans="2:3" ht="15.75">
      <c r="B25" s="118" t="s">
        <v>117</v>
      </c>
      <c r="C25" s="121" t="s">
        <v>118</v>
      </c>
    </row>
    <row r="26" spans="2:3" ht="15.75">
      <c r="B26" s="118" t="s">
        <v>119</v>
      </c>
      <c r="C26" s="120" t="s">
        <v>120</v>
      </c>
    </row>
    <row r="27" spans="2:3" ht="15.75">
      <c r="B27" s="118" t="s">
        <v>23</v>
      </c>
      <c r="C27" s="120" t="s">
        <v>121</v>
      </c>
    </row>
    <row r="28" spans="2:3" ht="15.75">
      <c r="B28" s="118" t="s">
        <v>21</v>
      </c>
      <c r="C28" s="120" t="s">
        <v>122</v>
      </c>
    </row>
    <row r="29" spans="2:3" ht="15.75">
      <c r="B29" s="118" t="s">
        <v>123</v>
      </c>
      <c r="C29" s="120" t="s">
        <v>124</v>
      </c>
    </row>
    <row r="30" spans="2:3" ht="15.75">
      <c r="B30" s="118" t="s">
        <v>35</v>
      </c>
      <c r="C30" s="121" t="s">
        <v>125</v>
      </c>
    </row>
    <row r="31" spans="2:3" ht="15.75">
      <c r="B31" s="118" t="s">
        <v>29</v>
      </c>
      <c r="C31" s="120" t="s">
        <v>126</v>
      </c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U68"/>
  <sheetViews>
    <sheetView topLeftCell="A17" workbookViewId="0">
      <selection activeCell="O52" sqref="O52"/>
    </sheetView>
  </sheetViews>
  <sheetFormatPr defaultRowHeight="15"/>
  <cols>
    <col min="1" max="1" width="3.85546875" customWidth="1"/>
    <col min="2" max="2" width="37.42578125" customWidth="1"/>
    <col min="12" max="12" width="9.140625" customWidth="1"/>
  </cols>
  <sheetData>
    <row r="2" spans="1:8" ht="1.5" customHeight="1">
      <c r="B2" s="11"/>
      <c r="C2" s="11"/>
      <c r="D2" s="14"/>
      <c r="E2" s="14"/>
      <c r="F2" s="15"/>
      <c r="G2" s="14"/>
    </row>
    <row r="3" spans="1:8" ht="25.5" customHeight="1">
      <c r="A3" s="220" t="s">
        <v>164</v>
      </c>
      <c r="B3" s="221"/>
      <c r="C3" s="221"/>
      <c r="D3" s="221"/>
      <c r="E3" s="221"/>
      <c r="F3" s="221"/>
      <c r="G3" s="221"/>
      <c r="H3" s="222"/>
    </row>
    <row r="4" spans="1:8" s="82" customFormat="1" ht="30">
      <c r="A4" s="176"/>
      <c r="B4" s="158" t="s">
        <v>163</v>
      </c>
      <c r="C4" s="157" t="s">
        <v>165</v>
      </c>
      <c r="D4" s="96" t="s">
        <v>166</v>
      </c>
      <c r="E4" s="96" t="s">
        <v>167</v>
      </c>
      <c r="F4" s="178" t="s">
        <v>168</v>
      </c>
      <c r="G4" s="96" t="s">
        <v>169</v>
      </c>
      <c r="H4" s="45" t="s">
        <v>170</v>
      </c>
    </row>
    <row r="5" spans="1:8">
      <c r="A5" s="175">
        <v>1</v>
      </c>
      <c r="B5" s="106" t="s">
        <v>136</v>
      </c>
      <c r="C5" s="103">
        <f>Исх.данн!D27</f>
        <v>1550</v>
      </c>
      <c r="D5" s="103">
        <f>Исх.данн!E27</f>
        <v>930</v>
      </c>
      <c r="E5" s="103">
        <f>Исх.данн!F27</f>
        <v>2500</v>
      </c>
      <c r="F5" s="211">
        <f>Исх.данн!G27</f>
        <v>775</v>
      </c>
      <c r="G5" s="103">
        <f>Исх.данн!H27</f>
        <v>465</v>
      </c>
      <c r="H5" s="89">
        <f>SUM(C5:G5)</f>
        <v>6220</v>
      </c>
    </row>
    <row r="6" spans="1:8">
      <c r="A6" s="175">
        <v>2</v>
      </c>
      <c r="B6" s="106" t="s">
        <v>137</v>
      </c>
      <c r="C6" s="103">
        <f>Исх.данн!D28</f>
        <v>340</v>
      </c>
      <c r="D6" s="103">
        <f>Исх.данн!E28</f>
        <v>74</v>
      </c>
      <c r="E6" s="103">
        <f>Исх.данн!F28</f>
        <v>300</v>
      </c>
      <c r="F6" s="211">
        <f>Исх.данн!G28</f>
        <v>170</v>
      </c>
      <c r="G6" s="103">
        <f>Исх.данн!H28</f>
        <v>37</v>
      </c>
      <c r="H6" s="89">
        <f t="shared" ref="H6:H12" si="0">SUM(C6:G6)</f>
        <v>921</v>
      </c>
    </row>
    <row r="7" spans="1:8" ht="30">
      <c r="A7" s="175">
        <v>3</v>
      </c>
      <c r="B7" s="106" t="s">
        <v>187</v>
      </c>
      <c r="C7" s="103">
        <f>Исх.данн!D29</f>
        <v>4200</v>
      </c>
      <c r="D7" s="103">
        <f>Исх.данн!E29</f>
        <v>1750</v>
      </c>
      <c r="E7" s="103">
        <f>Исх.данн!F29</f>
        <v>5850</v>
      </c>
      <c r="F7" s="211">
        <f>Исх.данн!G29</f>
        <v>2100</v>
      </c>
      <c r="G7" s="103">
        <f>Исх.данн!H29</f>
        <v>875</v>
      </c>
      <c r="H7" s="89">
        <f t="shared" si="0"/>
        <v>14775</v>
      </c>
    </row>
    <row r="8" spans="1:8" ht="30">
      <c r="A8" s="175">
        <v>4</v>
      </c>
      <c r="B8" s="106" t="s">
        <v>188</v>
      </c>
      <c r="C8" s="103">
        <f>Исх.данн!D30</f>
        <v>620</v>
      </c>
      <c r="D8" s="103">
        <f>Исх.данн!E30</f>
        <v>190</v>
      </c>
      <c r="E8" s="103">
        <f>Исх.данн!F30</f>
        <v>710</v>
      </c>
      <c r="F8" s="211">
        <f>Исх.данн!G30</f>
        <v>310</v>
      </c>
      <c r="G8" s="103">
        <f>Исх.данн!H30</f>
        <v>95</v>
      </c>
      <c r="H8" s="89">
        <f t="shared" si="0"/>
        <v>1925</v>
      </c>
    </row>
    <row r="9" spans="1:8">
      <c r="A9" s="175">
        <v>5</v>
      </c>
      <c r="B9" s="106" t="s">
        <v>140</v>
      </c>
      <c r="C9" s="103">
        <f>Исх.данн!D31</f>
        <v>1856</v>
      </c>
      <c r="D9" s="103">
        <f>Исх.данн!E31</f>
        <v>747</v>
      </c>
      <c r="E9" s="103">
        <f>Исх.данн!F31</f>
        <v>2526</v>
      </c>
      <c r="F9" s="211">
        <f>Исх.данн!G31</f>
        <v>928</v>
      </c>
      <c r="G9" s="103">
        <f>Исх.данн!H31</f>
        <v>374</v>
      </c>
      <c r="H9" s="89">
        <f t="shared" si="0"/>
        <v>6431</v>
      </c>
    </row>
    <row r="10" spans="1:8" ht="30">
      <c r="A10" s="175">
        <v>6</v>
      </c>
      <c r="B10" s="106" t="s">
        <v>162</v>
      </c>
      <c r="C10" s="103">
        <f>Исх.данн!D32</f>
        <v>10220</v>
      </c>
      <c r="D10" s="103">
        <f>Исх.данн!E32</f>
        <v>3900</v>
      </c>
      <c r="E10" s="103">
        <f>Исх.данн!F32</f>
        <v>13900</v>
      </c>
      <c r="F10" s="211">
        <f>Исх.данн!G32</f>
        <v>5110</v>
      </c>
      <c r="G10" s="103">
        <f>Исх.данн!H32</f>
        <v>1950</v>
      </c>
      <c r="H10" s="89">
        <f t="shared" si="0"/>
        <v>35080</v>
      </c>
    </row>
    <row r="11" spans="1:8">
      <c r="A11" s="175">
        <v>7</v>
      </c>
      <c r="B11" s="106" t="s">
        <v>142</v>
      </c>
      <c r="C11" s="103">
        <f>Исх.данн!D33</f>
        <v>2940</v>
      </c>
      <c r="D11" s="103">
        <f>Исх.данн!E33</f>
        <v>1320</v>
      </c>
      <c r="E11" s="103">
        <f>Исх.данн!F33</f>
        <v>3870</v>
      </c>
      <c r="F11" s="211">
        <f>Исх.данн!G33</f>
        <v>1470</v>
      </c>
      <c r="G11" s="103">
        <f>Исх.данн!H33</f>
        <v>660</v>
      </c>
      <c r="H11" s="89">
        <f t="shared" si="0"/>
        <v>10260</v>
      </c>
    </row>
    <row r="12" spans="1:8">
      <c r="A12" s="175">
        <v>8</v>
      </c>
      <c r="B12" s="106" t="s">
        <v>143</v>
      </c>
      <c r="C12" s="103">
        <f>Исх.данн!D34</f>
        <v>870</v>
      </c>
      <c r="D12" s="103">
        <f>Исх.данн!E34</f>
        <v>310</v>
      </c>
      <c r="E12" s="103">
        <f>Исх.данн!F34</f>
        <v>1120</v>
      </c>
      <c r="F12" s="211">
        <f>Исх.данн!G34</f>
        <v>435</v>
      </c>
      <c r="G12" s="103">
        <f>Исх.данн!H34</f>
        <v>155</v>
      </c>
      <c r="H12" s="89">
        <f t="shared" si="0"/>
        <v>2890</v>
      </c>
    </row>
    <row r="13" spans="1:8">
      <c r="A13" s="175">
        <v>9</v>
      </c>
      <c r="B13" s="107" t="s">
        <v>177</v>
      </c>
      <c r="C13" s="103">
        <f>SUM(C5:C12)-C6-C6</f>
        <v>21916</v>
      </c>
      <c r="D13" s="103">
        <f>SUM(D5:D12)-D6-D6</f>
        <v>9073</v>
      </c>
      <c r="E13" s="103">
        <f t="shared" ref="E13:G13" si="1">SUM(E5:E12)-E6-E6</f>
        <v>30176</v>
      </c>
      <c r="F13" s="211">
        <f t="shared" si="1"/>
        <v>10958</v>
      </c>
      <c r="G13" s="103">
        <f t="shared" si="1"/>
        <v>4537</v>
      </c>
      <c r="H13" s="103">
        <f>SUM(H7:H12)+H5-H6</f>
        <v>76660</v>
      </c>
    </row>
    <row r="14" spans="1:8">
      <c r="H14" s="177">
        <f>SUM(C13:G13)</f>
        <v>76660</v>
      </c>
    </row>
    <row r="15" spans="1:8">
      <c r="B15" s="23"/>
      <c r="H15" s="25"/>
    </row>
    <row r="16" spans="1:8" ht="30" customHeight="1">
      <c r="A16" s="223" t="s">
        <v>171</v>
      </c>
      <c r="B16" s="224"/>
      <c r="C16" s="224"/>
      <c r="D16" s="224"/>
      <c r="E16" s="224"/>
      <c r="F16" s="224"/>
      <c r="G16" s="224"/>
      <c r="H16" s="225"/>
    </row>
    <row r="17" spans="1:11" s="82" customFormat="1" ht="30">
      <c r="A17" s="176"/>
      <c r="B17" s="158" t="s">
        <v>163</v>
      </c>
      <c r="C17" s="157" t="s">
        <v>165</v>
      </c>
      <c r="D17" s="96" t="s">
        <v>166</v>
      </c>
      <c r="E17" s="96" t="s">
        <v>167</v>
      </c>
      <c r="F17" s="181" t="s">
        <v>168</v>
      </c>
      <c r="G17" s="96" t="s">
        <v>169</v>
      </c>
      <c r="H17" s="45" t="s">
        <v>174</v>
      </c>
    </row>
    <row r="18" spans="1:11">
      <c r="A18" s="175">
        <v>1</v>
      </c>
      <c r="B18" s="196" t="s">
        <v>136</v>
      </c>
      <c r="C18" s="103">
        <f>Исх.данн!D40</f>
        <v>2440</v>
      </c>
      <c r="D18" s="103">
        <f>Исх.данн!E40</f>
        <v>1910</v>
      </c>
      <c r="E18" s="103">
        <f>Исх.данн!F40</f>
        <v>4280</v>
      </c>
      <c r="F18" s="182">
        <f>Расходы!$D$18</f>
        <v>8565</v>
      </c>
      <c r="G18" s="103">
        <f>Исх.данн!H40</f>
        <v>955</v>
      </c>
      <c r="H18" s="197">
        <f>SUM(C18:G18)</f>
        <v>18150</v>
      </c>
      <c r="I18" s="87"/>
    </row>
    <row r="19" spans="1:11">
      <c r="A19" s="175">
        <v>2</v>
      </c>
      <c r="B19" s="196" t="s">
        <v>137</v>
      </c>
      <c r="C19" s="103">
        <f>Исх.данн!D41</f>
        <v>430</v>
      </c>
      <c r="D19" s="103">
        <f>Исх.данн!E41</f>
        <v>180</v>
      </c>
      <c r="E19" s="103">
        <f>Исх.данн!F41</f>
        <v>570</v>
      </c>
      <c r="F19" s="182">
        <f>Расходы!D19</f>
        <v>545</v>
      </c>
      <c r="G19" s="103">
        <f>Исх.данн!H41</f>
        <v>90</v>
      </c>
      <c r="H19" s="197">
        <f t="shared" ref="H19:H25" si="2">SUM(C19:G19)</f>
        <v>1815</v>
      </c>
      <c r="I19" s="87"/>
    </row>
    <row r="20" spans="1:11" ht="30">
      <c r="A20" s="175">
        <v>3</v>
      </c>
      <c r="B20" s="196" t="s">
        <v>187</v>
      </c>
      <c r="C20" s="103">
        <f>Исх.данн!D42</f>
        <v>6620</v>
      </c>
      <c r="D20" s="103">
        <f>Исх.данн!E42</f>
        <v>3640</v>
      </c>
      <c r="E20" s="103">
        <f>Исх.данн!F42</f>
        <v>10200</v>
      </c>
      <c r="F20" s="182">
        <f>Исх.данн!D19</f>
        <v>8450</v>
      </c>
      <c r="G20" s="103">
        <f>Исх.данн!H42</f>
        <v>1820</v>
      </c>
      <c r="H20" s="198">
        <f>SUM(C20:G20)</f>
        <v>30730</v>
      </c>
      <c r="I20" s="87"/>
      <c r="J20" s="174"/>
    </row>
    <row r="21" spans="1:11" ht="30">
      <c r="A21" s="175">
        <v>4</v>
      </c>
      <c r="B21" s="196" t="s">
        <v>188</v>
      </c>
      <c r="C21" s="103">
        <f>Исх.данн!D43</f>
        <v>2380</v>
      </c>
      <c r="D21" s="103">
        <f>Исх.данн!E43</f>
        <v>2380</v>
      </c>
      <c r="E21" s="103">
        <f>Исх.данн!F43</f>
        <v>2380</v>
      </c>
      <c r="F21" s="182">
        <f>Исх.данн!D20</f>
        <v>3510</v>
      </c>
      <c r="G21" s="103">
        <f>Исх.данн!H43</f>
        <v>1190</v>
      </c>
      <c r="H21" s="197">
        <f>SUM(C21:G21)</f>
        <v>11840</v>
      </c>
      <c r="I21" s="87"/>
    </row>
    <row r="22" spans="1:11">
      <c r="A22" s="175">
        <v>5</v>
      </c>
      <c r="B22" s="196" t="s">
        <v>140</v>
      </c>
      <c r="C22" s="103">
        <f>Исх.данн!D44</f>
        <v>2700.0000000000005</v>
      </c>
      <c r="D22" s="103">
        <f>Исх.данн!E44</f>
        <v>1806.0000000000002</v>
      </c>
      <c r="E22" s="103">
        <f>Исх.данн!F44</f>
        <v>3774.0000000000005</v>
      </c>
      <c r="F22" s="182">
        <f>Расходы!D23</f>
        <v>13612.5</v>
      </c>
      <c r="G22" s="103">
        <f>Исх.данн!H44</f>
        <v>903.00000000000011</v>
      </c>
      <c r="H22" s="197">
        <f t="shared" si="2"/>
        <v>22795.5</v>
      </c>
      <c r="I22" s="87"/>
    </row>
    <row r="23" spans="1:11" ht="30">
      <c r="A23" s="175">
        <v>6</v>
      </c>
      <c r="B23" s="106" t="s">
        <v>162</v>
      </c>
      <c r="C23" s="103">
        <f>Исх.данн!D45</f>
        <v>18980</v>
      </c>
      <c r="D23" s="103">
        <f>Исх.данн!E45</f>
        <v>18980</v>
      </c>
      <c r="E23" s="103">
        <f>Исх.данн!F45</f>
        <v>18980</v>
      </c>
      <c r="F23" s="182">
        <f>Расходы!D24</f>
        <v>24635</v>
      </c>
      <c r="G23" s="103">
        <f>Исх.данн!H45</f>
        <v>9490</v>
      </c>
      <c r="H23" s="89">
        <f t="shared" si="2"/>
        <v>91065</v>
      </c>
    </row>
    <row r="24" spans="1:11">
      <c r="A24" s="175">
        <v>7</v>
      </c>
      <c r="B24" s="106" t="s">
        <v>142</v>
      </c>
      <c r="C24" s="103">
        <f>Исх.данн!D46</f>
        <v>9020</v>
      </c>
      <c r="D24" s="103">
        <f>Исх.данн!E46</f>
        <v>9020</v>
      </c>
      <c r="E24" s="103">
        <f>Исх.данн!F46</f>
        <v>9020</v>
      </c>
      <c r="F24" s="182">
        <f>Расходы!D25</f>
        <v>8200.25</v>
      </c>
      <c r="G24" s="103">
        <f>Исх.данн!H46</f>
        <v>4510</v>
      </c>
      <c r="H24" s="89">
        <f t="shared" si="2"/>
        <v>39770.25</v>
      </c>
    </row>
    <row r="25" spans="1:11">
      <c r="A25" s="175">
        <v>8</v>
      </c>
      <c r="B25" s="106" t="s">
        <v>143</v>
      </c>
      <c r="C25" s="103">
        <f>Исх.данн!D47</f>
        <v>4260</v>
      </c>
      <c r="D25" s="103">
        <f>Исх.данн!E47</f>
        <v>4260</v>
      </c>
      <c r="E25" s="103">
        <f>Исх.данн!F47</f>
        <v>4260</v>
      </c>
      <c r="F25" s="182">
        <f>Расходы!D26</f>
        <v>29452.25</v>
      </c>
      <c r="G25" s="103">
        <f>Исх.данн!H47</f>
        <v>2130</v>
      </c>
      <c r="H25" s="89">
        <f t="shared" si="2"/>
        <v>44362.25</v>
      </c>
    </row>
    <row r="26" spans="1:11">
      <c r="A26" s="175">
        <v>9</v>
      </c>
      <c r="B26" s="106" t="s">
        <v>172</v>
      </c>
      <c r="C26" s="103">
        <f>Исх.данн!D48</f>
        <v>150</v>
      </c>
      <c r="D26" s="103">
        <f>Исх.данн!E48</f>
        <v>250</v>
      </c>
      <c r="E26" s="103">
        <f>Исх.данн!F48</f>
        <v>400</v>
      </c>
      <c r="F26" s="182">
        <f>Расходы!D27</f>
        <v>470</v>
      </c>
      <c r="G26" s="103">
        <f>Исх.данн!H48</f>
        <v>125</v>
      </c>
      <c r="H26" s="89">
        <f>SUM(C26:G26)</f>
        <v>1395</v>
      </c>
    </row>
    <row r="27" spans="1:11">
      <c r="A27" s="175"/>
      <c r="B27" s="107" t="s">
        <v>177</v>
      </c>
      <c r="C27" s="103">
        <f>SUM(C18:C26)-C19-C19</f>
        <v>46120</v>
      </c>
      <c r="D27" s="103">
        <f>SUM(D18:D26)-D19-D19</f>
        <v>42066</v>
      </c>
      <c r="E27" s="103">
        <f t="shared" ref="E27:G27" si="3">SUM(E18:E26)-E19-E19</f>
        <v>52724</v>
      </c>
      <c r="F27" s="182">
        <f t="shared" si="3"/>
        <v>96350</v>
      </c>
      <c r="G27" s="103">
        <f t="shared" si="3"/>
        <v>21033</v>
      </c>
      <c r="H27" s="103">
        <f>SUM(H18,H20:H26)-H19</f>
        <v>258293</v>
      </c>
    </row>
    <row r="28" spans="1:11">
      <c r="F28" s="17">
        <f>'Затраты по счетам'!M10</f>
        <v>107977.5</v>
      </c>
      <c r="H28" s="89">
        <f>SUM(C27:G27)</f>
        <v>258293</v>
      </c>
      <c r="I28" s="199">
        <f>H27+H13</f>
        <v>334953</v>
      </c>
    </row>
    <row r="30" spans="1:11" ht="28.5" customHeight="1">
      <c r="A30" s="220" t="s">
        <v>173</v>
      </c>
      <c r="B30" s="221"/>
      <c r="C30" s="221"/>
      <c r="D30" s="221"/>
      <c r="E30" s="221"/>
      <c r="F30" s="221"/>
      <c r="G30" s="221"/>
      <c r="H30" s="221"/>
      <c r="I30" s="222"/>
    </row>
    <row r="31" spans="1:11" s="82" customFormat="1" ht="30">
      <c r="A31" s="176"/>
      <c r="B31" s="158" t="s">
        <v>163</v>
      </c>
      <c r="C31" s="157" t="s">
        <v>165</v>
      </c>
      <c r="D31" s="96" t="s">
        <v>166</v>
      </c>
      <c r="E31" s="96" t="s">
        <v>167</v>
      </c>
      <c r="F31" s="178" t="s">
        <v>168</v>
      </c>
      <c r="G31" s="96" t="s">
        <v>169</v>
      </c>
      <c r="H31" s="45" t="s">
        <v>174</v>
      </c>
      <c r="I31" s="176" t="s">
        <v>245</v>
      </c>
    </row>
    <row r="32" spans="1:11">
      <c r="A32" s="194">
        <v>1</v>
      </c>
      <c r="B32" s="190" t="s">
        <v>149</v>
      </c>
      <c r="C32" s="184">
        <f>C5+C18</f>
        <v>3990</v>
      </c>
      <c r="D32" s="184">
        <f t="shared" ref="D32:G33" si="4">D5+D18</f>
        <v>2840</v>
      </c>
      <c r="E32" s="184">
        <f t="shared" si="4"/>
        <v>6780</v>
      </c>
      <c r="F32" s="195">
        <f t="shared" si="4"/>
        <v>9340</v>
      </c>
      <c r="G32" s="184">
        <f t="shared" si="4"/>
        <v>1420</v>
      </c>
      <c r="H32" s="192">
        <f>SUM(C32:G32)</f>
        <v>24370</v>
      </c>
      <c r="I32" s="200">
        <f>H32/I42</f>
        <v>0.21080858977963279</v>
      </c>
      <c r="J32" s="218" t="s">
        <v>247</v>
      </c>
      <c r="K32" s="219"/>
    </row>
    <row r="33" spans="1:21" ht="15.75" customHeight="1">
      <c r="A33" s="194">
        <v>2</v>
      </c>
      <c r="B33" s="190" t="s">
        <v>137</v>
      </c>
      <c r="C33" s="184">
        <f>C6+C19</f>
        <v>770</v>
      </c>
      <c r="D33" s="184">
        <f t="shared" si="4"/>
        <v>254</v>
      </c>
      <c r="E33" s="184">
        <f t="shared" si="4"/>
        <v>870</v>
      </c>
      <c r="F33" s="195">
        <f t="shared" si="4"/>
        <v>715</v>
      </c>
      <c r="G33" s="184">
        <f t="shared" si="4"/>
        <v>127</v>
      </c>
      <c r="H33" s="192">
        <f t="shared" ref="H33:H40" si="5">SUM(C33:G33)</f>
        <v>2736</v>
      </c>
      <c r="I33" s="200">
        <f>H33/I42</f>
        <v>2.3667308232953439E-2</v>
      </c>
      <c r="J33" s="218"/>
      <c r="K33" s="219"/>
    </row>
    <row r="34" spans="1:21" ht="30">
      <c r="A34" s="194">
        <v>3</v>
      </c>
      <c r="B34" s="190" t="s">
        <v>187</v>
      </c>
      <c r="C34" s="184">
        <f t="shared" ref="C34:G37" si="6">C7+C20</f>
        <v>10820</v>
      </c>
      <c r="D34" s="184">
        <f t="shared" si="6"/>
        <v>5390</v>
      </c>
      <c r="E34" s="184">
        <f t="shared" si="6"/>
        <v>16050</v>
      </c>
      <c r="F34" s="195">
        <f t="shared" si="6"/>
        <v>10550</v>
      </c>
      <c r="G34" s="184">
        <f t="shared" si="6"/>
        <v>2695</v>
      </c>
      <c r="H34" s="192">
        <f t="shared" si="5"/>
        <v>45505</v>
      </c>
      <c r="I34" s="201">
        <f>H34/I42</f>
        <v>0.39363335568002422</v>
      </c>
      <c r="J34" s="218"/>
      <c r="K34" s="219"/>
    </row>
    <row r="35" spans="1:21" ht="30">
      <c r="A35" s="194">
        <v>4</v>
      </c>
      <c r="B35" s="190" t="s">
        <v>188</v>
      </c>
      <c r="C35" s="184">
        <f t="shared" si="6"/>
        <v>3000</v>
      </c>
      <c r="D35" s="184">
        <f t="shared" si="6"/>
        <v>2570</v>
      </c>
      <c r="E35" s="184">
        <f t="shared" si="6"/>
        <v>3090</v>
      </c>
      <c r="F35" s="195">
        <f t="shared" si="6"/>
        <v>3820</v>
      </c>
      <c r="G35" s="184">
        <f t="shared" si="6"/>
        <v>1285</v>
      </c>
      <c r="H35" s="192">
        <f t="shared" si="5"/>
        <v>13765</v>
      </c>
      <c r="I35" s="200">
        <f>H35/I42</f>
        <v>0.11907181938106876</v>
      </c>
      <c r="J35" s="218"/>
      <c r="K35" s="219"/>
    </row>
    <row r="36" spans="1:21">
      <c r="A36" s="194">
        <v>5</v>
      </c>
      <c r="B36" s="190" t="s">
        <v>140</v>
      </c>
      <c r="C36" s="184">
        <f t="shared" si="6"/>
        <v>4556</v>
      </c>
      <c r="D36" s="184">
        <f t="shared" si="6"/>
        <v>2553</v>
      </c>
      <c r="E36" s="184">
        <f t="shared" si="6"/>
        <v>6300</v>
      </c>
      <c r="F36" s="195">
        <f t="shared" si="6"/>
        <v>14540.5</v>
      </c>
      <c r="G36" s="184">
        <f t="shared" si="6"/>
        <v>1277</v>
      </c>
      <c r="H36" s="192">
        <f t="shared" si="5"/>
        <v>29226.5</v>
      </c>
      <c r="I36" s="200">
        <f>H36/I42</f>
        <v>0.2528189269263208</v>
      </c>
      <c r="J36" s="218"/>
      <c r="K36" s="219"/>
    </row>
    <row r="37" spans="1:21" ht="30">
      <c r="A37" s="183">
        <v>6</v>
      </c>
      <c r="B37" s="107" t="s">
        <v>162</v>
      </c>
      <c r="C37" s="184">
        <f>C10+C23</f>
        <v>29200</v>
      </c>
      <c r="D37" s="184">
        <f t="shared" si="6"/>
        <v>22880</v>
      </c>
      <c r="E37" s="184">
        <f>E10+E23</f>
        <v>32880</v>
      </c>
      <c r="F37" s="195">
        <f t="shared" si="6"/>
        <v>29745</v>
      </c>
      <c r="G37" s="184">
        <f t="shared" si="6"/>
        <v>11440</v>
      </c>
      <c r="H37" s="177">
        <f t="shared" si="5"/>
        <v>126145</v>
      </c>
      <c r="I37" s="193">
        <f>SUM(I32:I36)</f>
        <v>1</v>
      </c>
      <c r="J37" s="218"/>
      <c r="K37" s="219"/>
    </row>
    <row r="38" spans="1:21">
      <c r="A38" s="175">
        <v>7</v>
      </c>
      <c r="B38" s="196" t="s">
        <v>142</v>
      </c>
      <c r="C38" s="103">
        <f t="shared" ref="C38:G39" si="7">C11+C24</f>
        <v>11960</v>
      </c>
      <c r="D38" s="103">
        <f t="shared" si="7"/>
        <v>10340</v>
      </c>
      <c r="E38" s="103">
        <f t="shared" si="7"/>
        <v>12890</v>
      </c>
      <c r="F38" s="179">
        <f t="shared" si="7"/>
        <v>9670.25</v>
      </c>
      <c r="G38" s="103">
        <f t="shared" si="7"/>
        <v>5170</v>
      </c>
      <c r="H38" s="89">
        <f t="shared" si="5"/>
        <v>50030.25</v>
      </c>
      <c r="I38" s="16"/>
    </row>
    <row r="39" spans="1:21">
      <c r="A39" s="175">
        <v>8</v>
      </c>
      <c r="B39" s="196" t="s">
        <v>143</v>
      </c>
      <c r="C39" s="103">
        <f t="shared" si="7"/>
        <v>5130</v>
      </c>
      <c r="D39" s="103">
        <f t="shared" si="7"/>
        <v>4570</v>
      </c>
      <c r="E39" s="103">
        <f t="shared" si="7"/>
        <v>5380</v>
      </c>
      <c r="F39" s="179">
        <f t="shared" si="7"/>
        <v>29887.25</v>
      </c>
      <c r="G39" s="103">
        <f t="shared" si="7"/>
        <v>2285</v>
      </c>
      <c r="H39" s="89">
        <f t="shared" si="5"/>
        <v>47252.25</v>
      </c>
      <c r="I39" s="16"/>
    </row>
    <row r="40" spans="1:21">
      <c r="A40" s="175">
        <v>9</v>
      </c>
      <c r="B40" s="106" t="s">
        <v>172</v>
      </c>
      <c r="C40" s="103">
        <f>C26</f>
        <v>150</v>
      </c>
      <c r="D40" s="103">
        <f t="shared" ref="D40:G40" si="8">D26</f>
        <v>250</v>
      </c>
      <c r="E40" s="103">
        <f t="shared" si="8"/>
        <v>400</v>
      </c>
      <c r="F40" s="179">
        <f t="shared" si="8"/>
        <v>470</v>
      </c>
      <c r="G40" s="103">
        <f t="shared" si="8"/>
        <v>125</v>
      </c>
      <c r="H40" s="89">
        <f t="shared" si="5"/>
        <v>1395</v>
      </c>
      <c r="I40" s="16"/>
    </row>
    <row r="41" spans="1:21">
      <c r="A41" s="175"/>
      <c r="B41" s="107" t="s">
        <v>177</v>
      </c>
      <c r="C41" s="103">
        <f>SUM(C32:C40)-C33-C33</f>
        <v>68036</v>
      </c>
      <c r="D41" s="103">
        <f t="shared" ref="D41:G41" si="9">SUM(D32:D40)-D33-D33</f>
        <v>51139</v>
      </c>
      <c r="E41" s="103">
        <f t="shared" si="9"/>
        <v>82900</v>
      </c>
      <c r="F41" s="179">
        <f>SUM(F32:F40)-F33-F33</f>
        <v>107308</v>
      </c>
      <c r="G41" s="103">
        <f t="shared" si="9"/>
        <v>25570</v>
      </c>
      <c r="H41" s="180">
        <f>SUM(H32,H34:H40)-H33</f>
        <v>334953</v>
      </c>
      <c r="I41" s="16"/>
    </row>
    <row r="42" spans="1:21">
      <c r="F42" s="17">
        <f>F28</f>
        <v>107977.5</v>
      </c>
      <c r="H42" s="177">
        <f>SUM(C41:G41)</f>
        <v>334953</v>
      </c>
      <c r="I42" s="192">
        <f>SUM(H32:H36)</f>
        <v>115602.5</v>
      </c>
    </row>
    <row r="44" spans="1:21" s="17" customFormat="1" ht="39" customHeight="1">
      <c r="A44" s="226" t="s">
        <v>175</v>
      </c>
      <c r="B44" s="227"/>
      <c r="C44" s="227"/>
      <c r="D44" s="227"/>
      <c r="E44" s="227"/>
      <c r="F44" s="227"/>
      <c r="G44" s="227"/>
      <c r="H44" s="228"/>
    </row>
    <row r="45" spans="1:21" s="47" customFormat="1" ht="30">
      <c r="A45" s="185"/>
      <c r="B45" s="185" t="s">
        <v>163</v>
      </c>
      <c r="C45" s="185" t="s">
        <v>165</v>
      </c>
      <c r="D45" s="185" t="s">
        <v>166</v>
      </c>
      <c r="E45" s="185" t="s">
        <v>167</v>
      </c>
      <c r="F45" s="185" t="s">
        <v>168</v>
      </c>
      <c r="G45" s="185" t="s">
        <v>169</v>
      </c>
      <c r="H45" s="191" t="s">
        <v>174</v>
      </c>
      <c r="I45" s="46"/>
      <c r="J45" s="46"/>
      <c r="M45" s="46"/>
      <c r="N45" s="46"/>
      <c r="Q45" s="46"/>
      <c r="R45" s="46"/>
      <c r="U45" s="46"/>
    </row>
    <row r="46" spans="1:21" s="17" customFormat="1" ht="15" customHeight="1">
      <c r="A46" s="89">
        <v>1</v>
      </c>
      <c r="B46" s="89" t="s">
        <v>246</v>
      </c>
      <c r="C46" s="89">
        <f>C34</f>
        <v>10820</v>
      </c>
      <c r="D46" s="89">
        <f>D34</f>
        <v>5390</v>
      </c>
      <c r="E46" s="89">
        <f>E34</f>
        <v>16050</v>
      </c>
      <c r="F46" s="89">
        <f>F34</f>
        <v>10550</v>
      </c>
      <c r="G46" s="89">
        <f>G34</f>
        <v>2695</v>
      </c>
      <c r="H46" s="192">
        <f>SUM(C46:G46)</f>
        <v>45505</v>
      </c>
      <c r="J46" s="16"/>
      <c r="N46" s="16"/>
      <c r="R46" s="16"/>
    </row>
    <row r="47" spans="1:21" s="17" customFormat="1" ht="15" customHeight="1">
      <c r="A47" s="89">
        <v>2</v>
      </c>
      <c r="B47" s="89" t="s">
        <v>245</v>
      </c>
      <c r="C47" s="186">
        <f>C46/$H$46</f>
        <v>0.23777606856389408</v>
      </c>
      <c r="D47" s="186">
        <f t="shared" ref="D47:G47" si="10">D46/$H$46</f>
        <v>0.11844852214042413</v>
      </c>
      <c r="E47" s="186">
        <f t="shared" si="10"/>
        <v>0.35270849357213491</v>
      </c>
      <c r="F47" s="186">
        <f t="shared" si="10"/>
        <v>0.23184265465333481</v>
      </c>
      <c r="G47" s="186">
        <f t="shared" si="10"/>
        <v>5.9224261070212066E-2</v>
      </c>
      <c r="H47" s="192">
        <f>SUM(C47:G47)</f>
        <v>1</v>
      </c>
      <c r="I47" s="208"/>
      <c r="J47" s="16"/>
      <c r="N47" s="16"/>
      <c r="R47" s="16"/>
    </row>
    <row r="48" spans="1:21" s="17" customFormat="1" ht="15" customHeight="1">
      <c r="A48" s="89">
        <v>3</v>
      </c>
      <c r="B48" s="89" t="str">
        <f t="shared" ref="B48:B50" si="11">B23</f>
        <v>Расходы на содержание и эксплуатацию оборудования</v>
      </c>
      <c r="C48" s="89">
        <f>$H48*C$47</f>
        <v>29994.26216899242</v>
      </c>
      <c r="D48" s="89">
        <f t="shared" ref="D48:G50" si="12">$H48*D$47</f>
        <v>14941.688825403802</v>
      </c>
      <c r="E48" s="89">
        <f t="shared" si="12"/>
        <v>44492.412921656956</v>
      </c>
      <c r="F48" s="89">
        <f t="shared" si="12"/>
        <v>29245.791671244919</v>
      </c>
      <c r="G48" s="89">
        <f t="shared" si="12"/>
        <v>7470.8444127019011</v>
      </c>
      <c r="H48" s="192">
        <f>H37</f>
        <v>126145</v>
      </c>
      <c r="I48" s="208">
        <f>SUM(C48:G48)</f>
        <v>126145</v>
      </c>
      <c r="J48" s="16"/>
      <c r="N48" s="16"/>
      <c r="R48" s="16"/>
    </row>
    <row r="49" spans="1:20" s="17" customFormat="1" ht="15" customHeight="1">
      <c r="A49" s="89">
        <v>4</v>
      </c>
      <c r="B49" s="89" t="str">
        <f t="shared" si="11"/>
        <v>Общепроизводственные расходы</v>
      </c>
      <c r="C49" s="89">
        <f t="shared" ref="C49:C50" si="13">$H49*C$47</f>
        <v>11895.996154268762</v>
      </c>
      <c r="D49" s="89">
        <f t="shared" si="12"/>
        <v>5926.0091748159548</v>
      </c>
      <c r="E49" s="89">
        <f t="shared" si="12"/>
        <v>17646.094110537302</v>
      </c>
      <c r="F49" s="89">
        <f t="shared" si="12"/>
        <v>11599.145972970004</v>
      </c>
      <c r="G49" s="89">
        <f t="shared" si="12"/>
        <v>2963.0045874079774</v>
      </c>
      <c r="H49" s="192">
        <f>H38</f>
        <v>50030.25</v>
      </c>
      <c r="I49" s="208">
        <f>SUM(C49:G49)</f>
        <v>50030.25</v>
      </c>
      <c r="J49" s="16"/>
      <c r="N49" s="16"/>
      <c r="R49" s="16"/>
    </row>
    <row r="50" spans="1:20" s="19" customFormat="1" ht="15" customHeight="1">
      <c r="A50" s="89">
        <v>5</v>
      </c>
      <c r="B50" s="89" t="str">
        <f t="shared" si="11"/>
        <v>Общехозяйственные расходы</v>
      </c>
      <c r="C50" s="89">
        <f t="shared" si="13"/>
        <v>11235.454235798265</v>
      </c>
      <c r="D50" s="89">
        <f t="shared" si="12"/>
        <v>5596.9591803098565</v>
      </c>
      <c r="E50" s="89">
        <f t="shared" si="12"/>
        <v>16666.26991539391</v>
      </c>
      <c r="F50" s="89">
        <f t="shared" si="12"/>
        <v>10955.08707834304</v>
      </c>
      <c r="G50" s="89">
        <f>$H50*G$47</f>
        <v>2798.4795901549282</v>
      </c>
      <c r="H50" s="192">
        <f>H39</f>
        <v>47252.25</v>
      </c>
      <c r="I50" s="208">
        <f>SUM(C50:G50)</f>
        <v>47252.250000000007</v>
      </c>
      <c r="J50" s="16"/>
      <c r="K50" s="17"/>
      <c r="L50" s="17"/>
      <c r="M50" s="17"/>
      <c r="N50" s="16"/>
      <c r="O50" s="17"/>
      <c r="P50" s="17"/>
      <c r="Q50" s="17"/>
      <c r="R50" s="16"/>
      <c r="S50" s="17"/>
      <c r="T50" s="17"/>
    </row>
    <row r="51" spans="1:20" s="17" customFormat="1">
      <c r="A51"/>
      <c r="B51"/>
      <c r="C51"/>
      <c r="D51"/>
      <c r="E51"/>
      <c r="F51"/>
      <c r="G51"/>
      <c r="H51"/>
      <c r="I51" s="208"/>
      <c r="J51" s="16"/>
      <c r="N51" s="16"/>
      <c r="R51" s="16"/>
    </row>
    <row r="52" spans="1:20" s="17" customFormat="1" ht="15.75" customHeight="1">
      <c r="A52" s="226" t="s">
        <v>176</v>
      </c>
      <c r="B52" s="227"/>
      <c r="C52" s="227"/>
      <c r="D52" s="227"/>
      <c r="E52" s="227"/>
      <c r="F52" s="227"/>
      <c r="G52" s="227"/>
      <c r="H52" s="228"/>
      <c r="I52" s="208"/>
      <c r="J52" s="16"/>
      <c r="N52" s="16"/>
      <c r="R52" s="16"/>
    </row>
    <row r="53" spans="1:20" s="17" customFormat="1" ht="30">
      <c r="A53" s="153"/>
      <c r="B53" s="96" t="s">
        <v>163</v>
      </c>
      <c r="C53" s="96" t="s">
        <v>165</v>
      </c>
      <c r="D53" s="96" t="s">
        <v>166</v>
      </c>
      <c r="E53" s="96" t="s">
        <v>167</v>
      </c>
      <c r="F53" s="96" t="s">
        <v>168</v>
      </c>
      <c r="G53" s="96" t="s">
        <v>169</v>
      </c>
      <c r="H53" s="45" t="s">
        <v>174</v>
      </c>
      <c r="I53" s="210"/>
      <c r="J53" s="16"/>
      <c r="N53" s="16"/>
      <c r="R53" s="16"/>
    </row>
    <row r="54" spans="1:20" ht="15.75" customHeight="1">
      <c r="A54" s="89">
        <v>1</v>
      </c>
      <c r="B54" s="187" t="s">
        <v>136</v>
      </c>
      <c r="C54" s="89">
        <f>C32</f>
        <v>3990</v>
      </c>
      <c r="D54" s="89">
        <f>D32</f>
        <v>2840</v>
      </c>
      <c r="E54" s="89">
        <f>E32</f>
        <v>6780</v>
      </c>
      <c r="F54" s="89">
        <f>F32</f>
        <v>9340</v>
      </c>
      <c r="G54" s="89">
        <f>G32</f>
        <v>1420</v>
      </c>
      <c r="H54" s="89">
        <f>SUM(C54:G54)</f>
        <v>24370</v>
      </c>
      <c r="I54" s="208">
        <f>H32</f>
        <v>24370</v>
      </c>
    </row>
    <row r="55" spans="1:20" ht="29.25" customHeight="1">
      <c r="A55" s="89">
        <v>2</v>
      </c>
      <c r="B55" s="187" t="s">
        <v>137</v>
      </c>
      <c r="C55" s="89">
        <f t="shared" ref="C55:G55" si="14">C33</f>
        <v>770</v>
      </c>
      <c r="D55" s="89">
        <f t="shared" si="14"/>
        <v>254</v>
      </c>
      <c r="E55" s="89">
        <f t="shared" si="14"/>
        <v>870</v>
      </c>
      <c r="F55" s="89">
        <f t="shared" si="14"/>
        <v>715</v>
      </c>
      <c r="G55" s="89">
        <f t="shared" si="14"/>
        <v>127</v>
      </c>
      <c r="H55" s="89">
        <f t="shared" ref="H55:H66" si="15">SUM(C55:G55)</f>
        <v>2736</v>
      </c>
      <c r="I55" s="208">
        <f t="shared" ref="I55:I58" si="16">H33</f>
        <v>2736</v>
      </c>
    </row>
    <row r="56" spans="1:20" ht="30">
      <c r="A56" s="89">
        <v>3</v>
      </c>
      <c r="B56" s="189" t="s">
        <v>187</v>
      </c>
      <c r="C56" s="89">
        <f t="shared" ref="C56:G56" si="17">C34</f>
        <v>10820</v>
      </c>
      <c r="D56" s="89">
        <f t="shared" si="17"/>
        <v>5390</v>
      </c>
      <c r="E56" s="89">
        <f t="shared" si="17"/>
        <v>16050</v>
      </c>
      <c r="F56" s="89">
        <f t="shared" si="17"/>
        <v>10550</v>
      </c>
      <c r="G56" s="89">
        <f t="shared" si="17"/>
        <v>2695</v>
      </c>
      <c r="H56" s="89">
        <f t="shared" si="15"/>
        <v>45505</v>
      </c>
      <c r="I56" s="208">
        <f t="shared" si="16"/>
        <v>45505</v>
      </c>
    </row>
    <row r="57" spans="1:20" ht="30">
      <c r="A57" s="89">
        <v>4</v>
      </c>
      <c r="B57" s="187" t="s">
        <v>188</v>
      </c>
      <c r="C57" s="89">
        <f t="shared" ref="C57:G57" si="18">C35</f>
        <v>3000</v>
      </c>
      <c r="D57" s="89">
        <f t="shared" si="18"/>
        <v>2570</v>
      </c>
      <c r="E57" s="89">
        <f t="shared" si="18"/>
        <v>3090</v>
      </c>
      <c r="F57" s="89">
        <f>F35</f>
        <v>3820</v>
      </c>
      <c r="G57" s="89">
        <f t="shared" si="18"/>
        <v>1285</v>
      </c>
      <c r="H57" s="89">
        <f t="shared" si="15"/>
        <v>13765</v>
      </c>
      <c r="I57" s="208">
        <f t="shared" si="16"/>
        <v>13765</v>
      </c>
    </row>
    <row r="58" spans="1:20">
      <c r="A58" s="89">
        <v>5</v>
      </c>
      <c r="B58" s="187" t="s">
        <v>140</v>
      </c>
      <c r="C58" s="89">
        <f>C36</f>
        <v>4556</v>
      </c>
      <c r="D58" s="89">
        <f>D36</f>
        <v>2553</v>
      </c>
      <c r="E58" s="89">
        <f>E36</f>
        <v>6300</v>
      </c>
      <c r="F58" s="89">
        <f>F36</f>
        <v>14540.5</v>
      </c>
      <c r="G58" s="89">
        <f>G36</f>
        <v>1277</v>
      </c>
      <c r="H58" s="197">
        <f t="shared" si="15"/>
        <v>29226.5</v>
      </c>
      <c r="I58" s="209">
        <f t="shared" si="16"/>
        <v>29226.5</v>
      </c>
    </row>
    <row r="59" spans="1:20" ht="30">
      <c r="A59" s="89">
        <v>6</v>
      </c>
      <c r="B59" s="189" t="s">
        <v>162</v>
      </c>
      <c r="C59" s="89">
        <f>C48</f>
        <v>29994.26216899242</v>
      </c>
      <c r="D59" s="89">
        <f t="shared" ref="D59:G59" si="19">D48</f>
        <v>14941.688825403802</v>
      </c>
      <c r="E59" s="89">
        <f t="shared" si="19"/>
        <v>44492.412921656956</v>
      </c>
      <c r="F59" s="89">
        <f t="shared" si="19"/>
        <v>29245.791671244919</v>
      </c>
      <c r="G59" s="89">
        <f t="shared" si="19"/>
        <v>7470.8444127019011</v>
      </c>
      <c r="H59" s="89">
        <f t="shared" si="15"/>
        <v>126145</v>
      </c>
      <c r="I59" s="210"/>
    </row>
    <row r="60" spans="1:20">
      <c r="A60" s="89">
        <v>7</v>
      </c>
      <c r="B60" s="189" t="s">
        <v>142</v>
      </c>
      <c r="C60" s="89">
        <f t="shared" ref="C60:G60" si="20">C49</f>
        <v>11895.996154268762</v>
      </c>
      <c r="D60" s="89">
        <f t="shared" si="20"/>
        <v>5926.0091748159548</v>
      </c>
      <c r="E60" s="89">
        <f t="shared" si="20"/>
        <v>17646.094110537302</v>
      </c>
      <c r="F60" s="89">
        <f t="shared" si="20"/>
        <v>11599.145972970004</v>
      </c>
      <c r="G60" s="89">
        <f t="shared" si="20"/>
        <v>2963.0045874079774</v>
      </c>
      <c r="H60" s="89">
        <f t="shared" si="15"/>
        <v>50030.25</v>
      </c>
      <c r="I60" s="210"/>
    </row>
    <row r="61" spans="1:20">
      <c r="A61" s="89">
        <v>8</v>
      </c>
      <c r="B61" s="189" t="s">
        <v>143</v>
      </c>
      <c r="C61" s="89">
        <f t="shared" ref="C61:G61" si="21">C50</f>
        <v>11235.454235798265</v>
      </c>
      <c r="D61" s="89">
        <f t="shared" si="21"/>
        <v>5596.9591803098565</v>
      </c>
      <c r="E61" s="89">
        <f t="shared" si="21"/>
        <v>16666.26991539391</v>
      </c>
      <c r="F61" s="89">
        <f t="shared" si="21"/>
        <v>10955.08707834304</v>
      </c>
      <c r="G61" s="89">
        <f t="shared" si="21"/>
        <v>2798.4795901549282</v>
      </c>
      <c r="H61" s="89">
        <f t="shared" si="15"/>
        <v>47252.250000000007</v>
      </c>
      <c r="I61" s="210"/>
    </row>
    <row r="62" spans="1:20">
      <c r="A62" s="89">
        <v>9</v>
      </c>
      <c r="B62" s="187" t="s">
        <v>172</v>
      </c>
      <c r="C62" s="89">
        <f t="shared" ref="C62:G62" si="22">C26</f>
        <v>150</v>
      </c>
      <c r="D62" s="89">
        <f t="shared" si="22"/>
        <v>250</v>
      </c>
      <c r="E62" s="89">
        <f t="shared" si="22"/>
        <v>400</v>
      </c>
      <c r="F62" s="89">
        <f t="shared" si="22"/>
        <v>470</v>
      </c>
      <c r="G62" s="89">
        <f t="shared" si="22"/>
        <v>125</v>
      </c>
      <c r="H62" s="89">
        <f t="shared" si="15"/>
        <v>1395</v>
      </c>
      <c r="I62" s="210"/>
    </row>
    <row r="63" spans="1:20" ht="30">
      <c r="A63" s="89"/>
      <c r="B63" s="88" t="s">
        <v>178</v>
      </c>
      <c r="C63" s="103">
        <f>SUM(C54,C56:C62)-C55</f>
        <v>74871.712559059437</v>
      </c>
      <c r="D63" s="103">
        <f>SUM(D54,D56:D62)-D55</f>
        <v>39813.657180529619</v>
      </c>
      <c r="E63" s="103">
        <f t="shared" ref="E63:G63" si="23">SUM(E54,E56:E62)-E55</f>
        <v>110554.77694758817</v>
      </c>
      <c r="F63" s="103">
        <f t="shared" si="23"/>
        <v>89805.524722557966</v>
      </c>
      <c r="G63" s="103">
        <f t="shared" si="23"/>
        <v>19907.328590264809</v>
      </c>
      <c r="H63" s="89">
        <f t="shared" si="15"/>
        <v>334953</v>
      </c>
      <c r="I63" s="208">
        <f>I28</f>
        <v>334953</v>
      </c>
      <c r="J63" s="17"/>
    </row>
    <row r="64" spans="1:20" ht="30">
      <c r="A64" s="89"/>
      <c r="B64" s="88" t="s">
        <v>179</v>
      </c>
      <c r="C64" s="89">
        <f>C41</f>
        <v>68036</v>
      </c>
      <c r="D64" s="89">
        <f>D41</f>
        <v>51139</v>
      </c>
      <c r="E64" s="89">
        <f t="shared" ref="E64:G64" si="24">E41</f>
        <v>82900</v>
      </c>
      <c r="F64" s="89">
        <f t="shared" si="24"/>
        <v>107308</v>
      </c>
      <c r="G64" s="89">
        <f t="shared" si="24"/>
        <v>25570</v>
      </c>
      <c r="H64" s="89">
        <f>SUM(C64:G64)</f>
        <v>334953</v>
      </c>
      <c r="I64" s="210"/>
    </row>
    <row r="65" spans="1:9">
      <c r="A65" s="89"/>
      <c r="B65" s="88" t="s">
        <v>180</v>
      </c>
      <c r="C65" s="188">
        <f>C64-C63</f>
        <v>-6835.7125590594369</v>
      </c>
      <c r="D65" s="188">
        <f t="shared" ref="D65:G65" si="25">D64-D63</f>
        <v>11325.342819470381</v>
      </c>
      <c r="E65" s="188">
        <f t="shared" si="25"/>
        <v>-27654.776947588165</v>
      </c>
      <c r="F65" s="188">
        <f t="shared" si="25"/>
        <v>17502.475277442034</v>
      </c>
      <c r="G65" s="188">
        <f t="shared" si="25"/>
        <v>5662.6714097351905</v>
      </c>
      <c r="H65" s="89">
        <f t="shared" si="15"/>
        <v>0</v>
      </c>
      <c r="I65" s="210"/>
    </row>
    <row r="66" spans="1:9" ht="30">
      <c r="A66" s="89"/>
      <c r="B66" s="88" t="s">
        <v>214</v>
      </c>
      <c r="C66" s="89">
        <f>C63-C61</f>
        <v>63636.258323261172</v>
      </c>
      <c r="D66" s="89">
        <f>D63-D61</f>
        <v>34216.69800021976</v>
      </c>
      <c r="E66" s="89">
        <f t="shared" ref="E66:G66" si="26">E63-E61</f>
        <v>93888.507032194262</v>
      </c>
      <c r="F66" s="89">
        <f>F63-F61</f>
        <v>78850.437644214922</v>
      </c>
      <c r="G66" s="89">
        <f t="shared" si="26"/>
        <v>17108.84900010988</v>
      </c>
      <c r="H66" s="89">
        <f t="shared" si="15"/>
        <v>287700.75</v>
      </c>
      <c r="I66" s="210"/>
    </row>
    <row r="68" spans="1:9" ht="63.75" customHeight="1">
      <c r="B68" s="216" t="s">
        <v>249</v>
      </c>
      <c r="C68" s="217"/>
      <c r="D68" s="217"/>
      <c r="E68" s="217"/>
      <c r="F68" s="217"/>
      <c r="G68" s="217"/>
      <c r="H68" s="217"/>
    </row>
  </sheetData>
  <mergeCells count="7">
    <mergeCell ref="B68:H68"/>
    <mergeCell ref="J32:K37"/>
    <mergeCell ref="A3:H3"/>
    <mergeCell ref="A16:H16"/>
    <mergeCell ref="A44:H44"/>
    <mergeCell ref="A52:H52"/>
    <mergeCell ref="A30:I3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8"/>
  <sheetViews>
    <sheetView tabSelected="1" workbookViewId="0">
      <selection activeCell="D31" sqref="D31"/>
    </sheetView>
  </sheetViews>
  <sheetFormatPr defaultRowHeight="15"/>
  <cols>
    <col min="1" max="1" width="4" customWidth="1"/>
    <col min="3" max="3" width="65.5703125" customWidth="1"/>
    <col min="4" max="4" width="12" customWidth="1"/>
    <col min="5" max="5" width="9.140625" style="83"/>
    <col min="6" max="6" width="10" customWidth="1"/>
    <col min="7" max="8" width="9.140625" customWidth="1"/>
  </cols>
  <sheetData>
    <row r="2" spans="2:6" ht="28.5" customHeight="1">
      <c r="B2" s="229" t="s">
        <v>130</v>
      </c>
      <c r="C2" s="230"/>
      <c r="D2" s="231"/>
      <c r="F2" s="80"/>
    </row>
    <row r="3" spans="2:6">
      <c r="B3" s="164" t="s">
        <v>133</v>
      </c>
      <c r="C3" s="164" t="s">
        <v>131</v>
      </c>
      <c r="D3" s="164" t="s">
        <v>132</v>
      </c>
      <c r="E3" s="84"/>
      <c r="F3" s="80"/>
    </row>
    <row r="4" spans="2:6" ht="30">
      <c r="B4" s="164">
        <v>1</v>
      </c>
      <c r="C4" s="165" t="s">
        <v>207</v>
      </c>
      <c r="D4" s="166">
        <f>'Затраты по счетам'!M3</f>
        <v>25065</v>
      </c>
      <c r="E4" s="85"/>
      <c r="F4" s="80"/>
    </row>
    <row r="5" spans="2:6">
      <c r="B5" s="164">
        <v>2</v>
      </c>
      <c r="C5" s="305" t="s">
        <v>213</v>
      </c>
      <c r="D5" s="304">
        <f>'Затраты по счетам'!M4</f>
        <v>47170</v>
      </c>
      <c r="E5" s="85"/>
      <c r="F5" s="80"/>
    </row>
    <row r="6" spans="2:6">
      <c r="B6" s="164">
        <v>3</v>
      </c>
      <c r="C6" s="213" t="s">
        <v>140</v>
      </c>
      <c r="D6" s="214">
        <f>'Затраты по счетам'!M5</f>
        <v>13612.5</v>
      </c>
      <c r="E6" s="85"/>
      <c r="F6" s="80"/>
    </row>
    <row r="7" spans="2:6">
      <c r="B7" s="164">
        <v>4</v>
      </c>
      <c r="C7" s="164" t="s">
        <v>150</v>
      </c>
      <c r="D7" s="167">
        <f>'Затраты по счетам'!M6</f>
        <v>9280</v>
      </c>
      <c r="E7" s="85"/>
      <c r="F7" s="80"/>
    </row>
    <row r="8" spans="2:6">
      <c r="B8" s="164">
        <v>5</v>
      </c>
      <c r="C8" s="164" t="s">
        <v>151</v>
      </c>
      <c r="D8" s="166">
        <f>'Затраты по счетам'!M7</f>
        <v>15495</v>
      </c>
      <c r="E8" s="85"/>
      <c r="F8" s="80"/>
    </row>
    <row r="9" spans="2:6">
      <c r="B9" s="164"/>
      <c r="C9" s="164" t="s">
        <v>152</v>
      </c>
      <c r="D9" s="166">
        <f>'Затраты по счетам'!M8</f>
        <v>110622.5</v>
      </c>
      <c r="E9" s="85"/>
      <c r="F9" s="80"/>
    </row>
    <row r="10" spans="2:6">
      <c r="B10" s="164"/>
      <c r="C10" s="164" t="s">
        <v>153</v>
      </c>
      <c r="D10" s="166">
        <f>'Затраты по счетам'!M9</f>
        <v>2645</v>
      </c>
      <c r="E10" s="85"/>
    </row>
    <row r="11" spans="2:6">
      <c r="B11" s="164"/>
      <c r="C11" s="164" t="s">
        <v>146</v>
      </c>
      <c r="D11" s="166">
        <f>'Затраты по счетам'!M10</f>
        <v>107977.5</v>
      </c>
      <c r="E11" s="86"/>
      <c r="F11" s="80"/>
    </row>
    <row r="12" spans="2:6">
      <c r="B12" s="80"/>
      <c r="C12" s="80"/>
      <c r="D12" s="206">
        <f>'Затраты по счетам'!D89</f>
        <v>107977.5</v>
      </c>
      <c r="E12" s="207"/>
      <c r="F12" s="80"/>
    </row>
    <row r="13" spans="2:6">
      <c r="B13" s="80"/>
      <c r="C13" s="80"/>
      <c r="D13" s="81"/>
      <c r="F13" s="80"/>
    </row>
    <row r="14" spans="2:6">
      <c r="B14" s="80"/>
      <c r="C14" s="80"/>
      <c r="D14" s="81"/>
      <c r="F14" s="80"/>
    </row>
    <row r="15" spans="2:6">
      <c r="B15" s="80"/>
      <c r="C15" s="80"/>
      <c r="D15" s="81"/>
      <c r="F15" s="80"/>
    </row>
    <row r="16" spans="2:6" ht="27" customHeight="1">
      <c r="B16" s="232" t="s">
        <v>134</v>
      </c>
      <c r="C16" s="233"/>
      <c r="D16" s="234"/>
      <c r="F16" s="80"/>
    </row>
    <row r="17" spans="2:9">
      <c r="B17" s="164" t="s">
        <v>133</v>
      </c>
      <c r="C17" s="164" t="s">
        <v>135</v>
      </c>
      <c r="D17" s="164" t="s">
        <v>132</v>
      </c>
      <c r="E17" s="84"/>
      <c r="F17" s="80"/>
    </row>
    <row r="18" spans="2:9" ht="15.75">
      <c r="B18" s="164">
        <v>1</v>
      </c>
      <c r="C18" s="297" t="s">
        <v>149</v>
      </c>
      <c r="D18" s="298">
        <f>'Затраты по счетам'!D3+'Затраты по счетам'!D19+'Затраты по счетам'!D77</f>
        <v>8565</v>
      </c>
      <c r="E18" s="202"/>
      <c r="F18" s="203"/>
      <c r="G18" s="296"/>
      <c r="H18" s="296"/>
      <c r="I18" s="296"/>
    </row>
    <row r="19" spans="2:9">
      <c r="B19" s="164">
        <v>2</v>
      </c>
      <c r="C19" s="297" t="s">
        <v>137</v>
      </c>
      <c r="D19" s="298">
        <f>'Затраты по счетам'!I3+'Затраты по счетам'!I78</f>
        <v>545</v>
      </c>
      <c r="E19" s="202"/>
      <c r="F19" s="203"/>
    </row>
    <row r="20" spans="2:9" ht="30" customHeight="1">
      <c r="B20" s="305">
        <v>3</v>
      </c>
      <c r="C20" s="303" t="s">
        <v>138</v>
      </c>
      <c r="D20" s="304">
        <f>'Затраты по счетам'!D4</f>
        <v>3710</v>
      </c>
      <c r="E20" s="202"/>
      <c r="F20" s="203"/>
    </row>
    <row r="21" spans="2:9">
      <c r="B21" s="300">
        <v>4</v>
      </c>
      <c r="C21" s="301" t="s">
        <v>208</v>
      </c>
      <c r="D21" s="302">
        <f>'Затраты по счетам'!D8+'Затраты по счетам'!D23+'Затраты по счетам'!D24+'Затраты по счетам'!D63+'Затраты по счетам'!D64+'Затраты по счетам'!D66+'Затраты по счетам'!D67</f>
        <v>20725</v>
      </c>
      <c r="E21" s="204"/>
      <c r="F21" s="203"/>
    </row>
    <row r="22" spans="2:9">
      <c r="B22" s="164">
        <v>5</v>
      </c>
      <c r="C22" s="303" t="s">
        <v>139</v>
      </c>
      <c r="D22" s="304">
        <f>D5</f>
        <v>47170</v>
      </c>
      <c r="E22" s="202"/>
      <c r="F22" s="203"/>
    </row>
    <row r="23" spans="2:9">
      <c r="B23" s="164">
        <v>6</v>
      </c>
      <c r="C23" s="215" t="s">
        <v>140</v>
      </c>
      <c r="D23" s="214">
        <f>D6</f>
        <v>13612.5</v>
      </c>
      <c r="E23" s="202"/>
      <c r="F23" s="203"/>
    </row>
    <row r="24" spans="2:9">
      <c r="B24" s="164">
        <v>7</v>
      </c>
      <c r="C24" s="215" t="s">
        <v>141</v>
      </c>
      <c r="D24" s="214">
        <f>'Затраты по счетам'!I34</f>
        <v>24635</v>
      </c>
      <c r="E24" s="202"/>
      <c r="F24" s="203"/>
    </row>
    <row r="25" spans="2:9">
      <c r="B25" s="164">
        <v>8</v>
      </c>
      <c r="C25" s="215" t="s">
        <v>142</v>
      </c>
      <c r="D25" s="214">
        <f>'Затраты по счетам'!I46</f>
        <v>8200.25</v>
      </c>
      <c r="E25" s="202"/>
      <c r="F25" s="203"/>
    </row>
    <row r="26" spans="2:9">
      <c r="B26" s="164">
        <v>9</v>
      </c>
      <c r="C26" s="215" t="s">
        <v>143</v>
      </c>
      <c r="D26" s="214">
        <f>'Затраты по счетам'!I57</f>
        <v>29452.25</v>
      </c>
      <c r="E26" s="202"/>
      <c r="F26" s="205"/>
    </row>
    <row r="27" spans="2:9">
      <c r="B27" s="164">
        <v>10</v>
      </c>
      <c r="C27" s="215" t="s">
        <v>144</v>
      </c>
      <c r="D27" s="214">
        <f>'Затраты по счетам'!I78</f>
        <v>470</v>
      </c>
      <c r="E27" s="202"/>
      <c r="F27" s="203"/>
    </row>
    <row r="28" spans="2:9">
      <c r="B28" s="164">
        <v>11</v>
      </c>
      <c r="C28" s="171" t="s">
        <v>145</v>
      </c>
      <c r="D28" s="170">
        <f>'Затраты по счетам'!D8</f>
        <v>3600</v>
      </c>
      <c r="E28" s="202" t="s">
        <v>248</v>
      </c>
      <c r="F28" s="203"/>
    </row>
    <row r="29" spans="2:9">
      <c r="B29" s="164"/>
      <c r="C29" s="168" t="s">
        <v>146</v>
      </c>
      <c r="D29" s="166">
        <f>SUM(D20:D28)+D18-D19</f>
        <v>159595</v>
      </c>
      <c r="E29" s="204">
        <f>'Затраты по счетам'!M10</f>
        <v>107977.5</v>
      </c>
      <c r="F29" s="203"/>
    </row>
    <row r="30" spans="2:9">
      <c r="B30" s="164">
        <v>12</v>
      </c>
      <c r="C30" s="168" t="s">
        <v>147</v>
      </c>
      <c r="D30" s="166">
        <f>'Регистрационный журнал'!F68</f>
        <v>3045</v>
      </c>
      <c r="E30" s="202"/>
      <c r="F30" s="203"/>
    </row>
    <row r="31" spans="2:9">
      <c r="B31" s="164"/>
      <c r="C31" s="168" t="s">
        <v>148</v>
      </c>
      <c r="D31" s="169">
        <f>D29+D30</f>
        <v>162640</v>
      </c>
      <c r="E31" s="202"/>
      <c r="F31" s="203"/>
    </row>
    <row r="32" spans="2:9">
      <c r="B32" s="80"/>
      <c r="C32" s="80"/>
      <c r="D32" s="81"/>
      <c r="F32" s="80"/>
    </row>
    <row r="33" spans="1:6">
      <c r="B33" s="80"/>
      <c r="C33" s="80"/>
      <c r="D33" s="80"/>
      <c r="F33" s="80"/>
    </row>
    <row r="34" spans="1:6">
      <c r="B34" s="80"/>
      <c r="C34" s="80"/>
      <c r="D34" s="80"/>
      <c r="F34" s="80"/>
    </row>
    <row r="35" spans="1:6">
      <c r="B35" s="80"/>
      <c r="C35" s="80"/>
      <c r="D35" s="80"/>
      <c r="F35" s="80"/>
    </row>
    <row r="36" spans="1:6">
      <c r="B36" s="80"/>
      <c r="C36" s="80"/>
      <c r="D36" s="80"/>
      <c r="F36" s="80"/>
    </row>
    <row r="37" spans="1:6">
      <c r="A37" s="235"/>
      <c r="B37" s="235"/>
    </row>
    <row r="38" spans="1:6">
      <c r="A38" s="235"/>
      <c r="B38" s="235"/>
    </row>
  </sheetData>
  <mergeCells count="5">
    <mergeCell ref="B2:D2"/>
    <mergeCell ref="B16:D16"/>
    <mergeCell ref="A37:B37"/>
    <mergeCell ref="A38:B38"/>
    <mergeCell ref="G18:I18"/>
  </mergeCells>
  <pageMargins left="0.7" right="0.7" top="0.75" bottom="0.75" header="0.3" footer="0.3"/>
  <pageSetup paperSize="9" orientation="portrait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13"/>
  <sheetViews>
    <sheetView zoomScaleNormal="100" workbookViewId="0">
      <selection activeCell="M8" sqref="M8"/>
    </sheetView>
  </sheetViews>
  <sheetFormatPr defaultRowHeight="15"/>
  <cols>
    <col min="1" max="1" width="7.7109375" style="17" customWidth="1"/>
    <col min="2" max="2" width="9.28515625" style="17" customWidth="1"/>
    <col min="3" max="3" width="7.7109375" style="17" customWidth="1"/>
    <col min="4" max="4" width="10.28515625" style="17" customWidth="1"/>
    <col min="5" max="5" width="4" style="17" customWidth="1"/>
    <col min="6" max="6" width="9.140625" style="17"/>
    <col min="7" max="7" width="8.42578125" style="17" customWidth="1"/>
    <col min="8" max="8" width="7.85546875" style="17" customWidth="1"/>
    <col min="9" max="9" width="10.5703125" style="17" customWidth="1"/>
    <col min="10" max="10" width="5.42578125" style="17" customWidth="1"/>
    <col min="11" max="11" width="4.85546875" style="17" customWidth="1"/>
    <col min="12" max="12" width="55.42578125" style="17" bestFit="1" customWidth="1"/>
    <col min="13" max="13" width="7" style="17" bestFit="1" customWidth="1"/>
    <col min="14" max="14" width="8.42578125" style="17" customWidth="1"/>
    <col min="15" max="15" width="4.85546875" style="17" customWidth="1"/>
    <col min="16" max="16" width="13" style="17" customWidth="1"/>
    <col min="17" max="17" width="25" style="17" customWidth="1"/>
    <col min="18" max="18" width="0.140625" style="17" hidden="1" customWidth="1"/>
    <col min="19" max="19" width="9.140625" style="17" hidden="1" customWidth="1"/>
    <col min="20" max="16384" width="9.140625" style="17"/>
  </cols>
  <sheetData>
    <row r="1" spans="2:20">
      <c r="B1" s="244" t="s">
        <v>189</v>
      </c>
      <c r="C1" s="244"/>
      <c r="D1" s="244"/>
      <c r="E1" s="244"/>
      <c r="F1" s="244"/>
      <c r="G1" s="244"/>
      <c r="H1" s="244"/>
      <c r="I1" s="244"/>
      <c r="O1" s="18"/>
      <c r="P1" s="18"/>
      <c r="Q1" s="18"/>
      <c r="R1" s="18"/>
      <c r="S1" s="18"/>
    </row>
    <row r="2" spans="2:20" ht="30">
      <c r="B2" s="137" t="s">
        <v>244</v>
      </c>
      <c r="C2" s="143">
        <f>Исх.данн!G6</f>
        <v>22700</v>
      </c>
      <c r="D2" s="137" t="s">
        <v>38</v>
      </c>
      <c r="E2" s="27"/>
      <c r="F2" s="27"/>
      <c r="G2" s="41"/>
      <c r="I2" s="139" t="s">
        <v>9</v>
      </c>
      <c r="K2" s="140" t="s">
        <v>232</v>
      </c>
      <c r="L2" s="140" t="s">
        <v>233</v>
      </c>
      <c r="M2" s="135" t="s">
        <v>128</v>
      </c>
      <c r="O2" s="238"/>
      <c r="P2" s="238"/>
      <c r="Q2" s="238"/>
      <c r="R2" s="18"/>
      <c r="S2" s="18"/>
    </row>
    <row r="3" spans="2:20" ht="23.25" customHeight="1">
      <c r="B3" s="40" t="s">
        <v>15</v>
      </c>
      <c r="C3" s="29" t="s">
        <v>16</v>
      </c>
      <c r="D3" s="40">
        <f>'Регистрационный журнал'!F12</f>
        <v>7640</v>
      </c>
      <c r="E3" s="27"/>
      <c r="F3" s="49"/>
      <c r="G3" s="29" t="s">
        <v>17</v>
      </c>
      <c r="H3" s="29" t="s">
        <v>15</v>
      </c>
      <c r="I3" s="29">
        <f>'Регистрационный журнал'!F17</f>
        <v>75</v>
      </c>
      <c r="K3" s="141" t="s">
        <v>234</v>
      </c>
      <c r="L3" s="141" t="s">
        <v>207</v>
      </c>
      <c r="M3" s="89">
        <f>D3-I3+D4+D19+D20+D32+D33+D58+D77+D8+D23+D24+D36-I78</f>
        <v>25065</v>
      </c>
      <c r="O3" s="162"/>
      <c r="P3" s="162"/>
      <c r="Q3" s="239"/>
      <c r="R3" s="239"/>
      <c r="S3" s="239"/>
      <c r="T3" s="48"/>
    </row>
    <row r="4" spans="2:20">
      <c r="B4" s="31" t="s">
        <v>15</v>
      </c>
      <c r="C4" s="29" t="s">
        <v>18</v>
      </c>
      <c r="D4" s="40">
        <f>'Регистрационный журнал'!F15</f>
        <v>3710</v>
      </c>
      <c r="E4" s="27"/>
      <c r="F4" s="27"/>
      <c r="G4" s="29">
        <v>28</v>
      </c>
      <c r="H4" s="29" t="s">
        <v>15</v>
      </c>
      <c r="I4" s="29">
        <f>'Регистрационный журнал'!F47</f>
        <v>2105</v>
      </c>
      <c r="K4" s="141" t="s">
        <v>235</v>
      </c>
      <c r="L4" s="141" t="s">
        <v>213</v>
      </c>
      <c r="M4" s="89">
        <f>D5+D21+D34+D45+D61+D78-I76+D6</f>
        <v>47170</v>
      </c>
      <c r="O4" s="18"/>
      <c r="P4" s="18"/>
      <c r="Q4" s="152"/>
      <c r="R4" s="18"/>
      <c r="S4" s="18"/>
    </row>
    <row r="5" spans="2:20">
      <c r="B5" s="29" t="s">
        <v>15</v>
      </c>
      <c r="C5" s="29" t="s">
        <v>23</v>
      </c>
      <c r="D5" s="40">
        <f>'Регистрационный журнал'!F24</f>
        <v>24650</v>
      </c>
      <c r="E5" s="27"/>
      <c r="F5" s="27"/>
      <c r="G5" s="30" t="s">
        <v>34</v>
      </c>
      <c r="H5" s="30" t="s">
        <v>15</v>
      </c>
      <c r="I5" s="29">
        <f>C2+D12-D13-I3-I4</f>
        <v>106257.5</v>
      </c>
      <c r="K5" s="141" t="s">
        <v>236</v>
      </c>
      <c r="L5" s="141" t="s">
        <v>140</v>
      </c>
      <c r="M5" s="89">
        <f>D7+D22+D35+D46+D62+D79</f>
        <v>13612.5</v>
      </c>
      <c r="O5" s="18"/>
      <c r="P5" s="18"/>
      <c r="Q5" s="152"/>
      <c r="R5" s="18"/>
      <c r="S5" s="18"/>
    </row>
    <row r="6" spans="2:20" ht="24.75" customHeight="1">
      <c r="B6" s="29" t="s">
        <v>15</v>
      </c>
      <c r="C6" s="29" t="s">
        <v>29</v>
      </c>
      <c r="D6" s="40">
        <f>'Регистрационный журнал'!F30</f>
        <v>1850</v>
      </c>
      <c r="E6" s="27"/>
      <c r="F6" s="27"/>
      <c r="G6" s="253" t="s">
        <v>181</v>
      </c>
      <c r="H6" s="253"/>
      <c r="I6" s="29">
        <f>SUM(I3:I5)</f>
        <v>108437.5</v>
      </c>
      <c r="K6" s="141" t="s">
        <v>237</v>
      </c>
      <c r="L6" s="141" t="s">
        <v>238</v>
      </c>
      <c r="M6" s="89">
        <f>D18+D31+D56+D57</f>
        <v>9280</v>
      </c>
      <c r="O6" s="18"/>
      <c r="P6" s="172"/>
      <c r="Q6" s="152"/>
      <c r="R6" s="18"/>
      <c r="S6" s="18"/>
    </row>
    <row r="7" spans="2:20">
      <c r="B7" s="29" t="s">
        <v>15</v>
      </c>
      <c r="C7" s="29" t="s">
        <v>30</v>
      </c>
      <c r="D7" s="40">
        <f>'Регистрационный журнал'!F32</f>
        <v>7395</v>
      </c>
      <c r="E7" s="27"/>
      <c r="F7" s="27"/>
      <c r="G7" s="252" t="s">
        <v>243</v>
      </c>
      <c r="H7" s="252"/>
      <c r="I7" s="144">
        <f>'Шахматная ведомость'!J16</f>
        <v>108437.5</v>
      </c>
      <c r="K7" s="141" t="s">
        <v>239</v>
      </c>
      <c r="L7" s="141" t="s">
        <v>151</v>
      </c>
      <c r="M7" s="89">
        <f>D59+D60+D64+D63+D66+D67</f>
        <v>15495</v>
      </c>
      <c r="O7" s="18"/>
      <c r="P7" s="18"/>
      <c r="Q7" s="152"/>
      <c r="R7" s="18"/>
      <c r="S7" s="18"/>
    </row>
    <row r="8" spans="2:20">
      <c r="B8" s="29" t="s">
        <v>15</v>
      </c>
      <c r="C8" s="29" t="s">
        <v>31</v>
      </c>
      <c r="D8" s="40">
        <f>'Регистрационный журнал'!F39</f>
        <v>3600</v>
      </c>
      <c r="E8" s="27"/>
      <c r="F8" s="27"/>
      <c r="G8" s="27"/>
      <c r="H8" s="27"/>
      <c r="I8" s="27"/>
      <c r="K8" s="141"/>
      <c r="L8" s="141" t="s">
        <v>152</v>
      </c>
      <c r="M8" s="89">
        <f>SUM(M3:M7)</f>
        <v>110622.5</v>
      </c>
      <c r="O8" s="18"/>
      <c r="P8" s="18"/>
      <c r="Q8" s="152"/>
      <c r="R8" s="18"/>
      <c r="S8" s="18"/>
    </row>
    <row r="9" spans="2:20" ht="21.75" customHeight="1">
      <c r="B9" s="30" t="s">
        <v>15</v>
      </c>
      <c r="C9" s="51" t="s">
        <v>10</v>
      </c>
      <c r="D9" s="40">
        <f>'Регистрационный журнал'!F64</f>
        <v>24585</v>
      </c>
      <c r="E9" s="27"/>
      <c r="F9" s="27"/>
      <c r="G9" s="18"/>
      <c r="H9" s="18"/>
      <c r="I9" s="18"/>
      <c r="K9" s="141"/>
      <c r="L9" s="142" t="s">
        <v>240</v>
      </c>
      <c r="M9" s="89">
        <f>D13-C2</f>
        <v>2645</v>
      </c>
      <c r="O9" s="18"/>
      <c r="P9" s="18"/>
      <c r="Q9" s="152"/>
      <c r="R9" s="18"/>
      <c r="S9" s="18"/>
    </row>
    <row r="10" spans="2:20">
      <c r="B10" s="30" t="s">
        <v>15</v>
      </c>
      <c r="C10" s="33" t="s">
        <v>27</v>
      </c>
      <c r="D10" s="40">
        <f>'Регистрационный журнал'!F65</f>
        <v>8200.25</v>
      </c>
      <c r="E10" s="27"/>
      <c r="F10" s="27"/>
      <c r="G10" s="155"/>
      <c r="H10" s="155"/>
      <c r="I10" s="156"/>
      <c r="K10" s="141"/>
      <c r="L10" s="141" t="s">
        <v>146</v>
      </c>
      <c r="M10" s="89">
        <f>M8-M9</f>
        <v>107977.5</v>
      </c>
      <c r="O10" s="18"/>
      <c r="P10" s="18"/>
      <c r="Q10" s="152"/>
      <c r="R10" s="18"/>
      <c r="S10" s="18"/>
    </row>
    <row r="11" spans="2:20">
      <c r="B11" s="30" t="s">
        <v>15</v>
      </c>
      <c r="C11" s="30" t="s">
        <v>13</v>
      </c>
      <c r="D11" s="40">
        <f>'Регистрационный журнал'!F66</f>
        <v>29452.25</v>
      </c>
      <c r="E11" s="27"/>
      <c r="F11" s="27"/>
      <c r="G11" s="155"/>
      <c r="H11" s="155"/>
      <c r="I11" s="156"/>
      <c r="M11" s="212">
        <f>D89</f>
        <v>107977.5</v>
      </c>
      <c r="O11" s="18"/>
      <c r="P11" s="18"/>
      <c r="Q11" s="18"/>
      <c r="R11" s="18"/>
      <c r="S11" s="18"/>
    </row>
    <row r="12" spans="2:20">
      <c r="B12" s="250" t="s">
        <v>181</v>
      </c>
      <c r="C12" s="250"/>
      <c r="D12" s="29">
        <f>SUM(D3:D11)</f>
        <v>111082.5</v>
      </c>
      <c r="E12" s="27"/>
      <c r="F12" s="27"/>
      <c r="G12" s="155"/>
      <c r="H12" s="155"/>
      <c r="I12" s="155"/>
      <c r="M12" s="163"/>
      <c r="O12" s="18"/>
      <c r="P12" s="18"/>
      <c r="Q12" s="18"/>
      <c r="R12" s="18"/>
      <c r="S12" s="18"/>
    </row>
    <row r="13" spans="2:20">
      <c r="B13" s="251" t="s">
        <v>242</v>
      </c>
      <c r="C13" s="251"/>
      <c r="D13" s="29">
        <f>Исх.данн!G7</f>
        <v>25345</v>
      </c>
      <c r="E13" s="248">
        <f>C2+D12-I6</f>
        <v>25345</v>
      </c>
      <c r="F13" s="249"/>
      <c r="G13" s="18"/>
      <c r="H13" s="18"/>
      <c r="I13" s="18"/>
      <c r="O13" s="18"/>
      <c r="P13" s="18"/>
      <c r="Q13" s="18"/>
      <c r="R13" s="18"/>
      <c r="S13" s="18"/>
    </row>
    <row r="14" spans="2:20" ht="28.5" customHeight="1">
      <c r="B14" s="252" t="s">
        <v>241</v>
      </c>
      <c r="C14" s="252"/>
      <c r="D14" s="144">
        <f>'Шахматная ведомость'!W5</f>
        <v>111082.5</v>
      </c>
      <c r="E14" s="27"/>
      <c r="F14" s="27"/>
      <c r="G14" s="27"/>
      <c r="H14" s="27"/>
      <c r="I14" s="27"/>
      <c r="O14" s="18"/>
      <c r="P14" s="18"/>
      <c r="Q14" s="18"/>
      <c r="R14" s="18"/>
      <c r="S14" s="18"/>
    </row>
    <row r="15" spans="2:20">
      <c r="B15" s="27"/>
      <c r="C15" s="27"/>
      <c r="D15" s="27"/>
      <c r="E15" s="27"/>
      <c r="F15" s="27"/>
      <c r="G15" s="27"/>
      <c r="H15" s="27"/>
      <c r="I15" s="27"/>
      <c r="K15" s="18"/>
      <c r="L15" s="18"/>
      <c r="M15" s="18"/>
      <c r="O15" s="18"/>
      <c r="P15" s="18"/>
      <c r="Q15" s="18"/>
      <c r="R15" s="18"/>
      <c r="S15" s="18"/>
    </row>
    <row r="16" spans="2:20">
      <c r="B16" s="245" t="s">
        <v>191</v>
      </c>
      <c r="C16" s="246"/>
      <c r="D16" s="246"/>
      <c r="E16" s="246"/>
      <c r="F16" s="246"/>
      <c r="G16" s="246"/>
      <c r="H16" s="246"/>
      <c r="I16" s="247"/>
      <c r="K16" s="154"/>
      <c r="L16" s="154"/>
      <c r="M16" s="162"/>
      <c r="O16" s="18"/>
      <c r="P16" s="18"/>
      <c r="Q16" s="173"/>
      <c r="R16" s="18"/>
      <c r="S16" s="18"/>
    </row>
    <row r="17" spans="2:19">
      <c r="B17" s="41"/>
      <c r="C17" s="49"/>
      <c r="D17" s="138" t="s">
        <v>38</v>
      </c>
      <c r="F17" s="27"/>
      <c r="G17" s="41"/>
      <c r="I17" s="145" t="s">
        <v>9</v>
      </c>
      <c r="K17" s="150"/>
      <c r="L17" s="150"/>
      <c r="M17" s="18"/>
      <c r="O17" s="18"/>
      <c r="P17" s="18"/>
      <c r="Q17" s="152"/>
      <c r="R17" s="18"/>
      <c r="S17" s="18"/>
    </row>
    <row r="18" spans="2:19">
      <c r="B18" s="29" t="s">
        <v>12</v>
      </c>
      <c r="C18" s="29" t="s">
        <v>11</v>
      </c>
      <c r="D18" s="29">
        <f>'Регистрационный журнал'!F7</f>
        <v>1315</v>
      </c>
      <c r="E18" s="27"/>
      <c r="F18" s="160">
        <v>0.5</v>
      </c>
      <c r="G18" s="30" t="s">
        <v>10</v>
      </c>
      <c r="H18" s="30" t="s">
        <v>12</v>
      </c>
      <c r="I18" s="29">
        <f>D25*F18</f>
        <v>4007.5</v>
      </c>
      <c r="K18" s="150"/>
      <c r="L18" s="150"/>
      <c r="M18" s="18"/>
      <c r="O18" s="18"/>
      <c r="P18" s="18"/>
      <c r="Q18" s="152"/>
      <c r="R18" s="18"/>
      <c r="S18" s="18"/>
    </row>
    <row r="19" spans="2:19">
      <c r="B19" s="29" t="s">
        <v>12</v>
      </c>
      <c r="C19" s="29" t="s">
        <v>16</v>
      </c>
      <c r="D19" s="29">
        <f>'Регистрационный журнал'!F13</f>
        <v>900</v>
      </c>
      <c r="E19" s="27"/>
      <c r="F19" s="161">
        <v>0.35</v>
      </c>
      <c r="G19" s="33" t="s">
        <v>27</v>
      </c>
      <c r="H19" s="35" t="s">
        <v>12</v>
      </c>
      <c r="I19" s="29">
        <f>D25*F19</f>
        <v>2805.25</v>
      </c>
      <c r="K19" s="150"/>
      <c r="L19" s="150"/>
      <c r="M19" s="18"/>
      <c r="O19" s="18"/>
      <c r="P19" s="18"/>
      <c r="Q19" s="152"/>
      <c r="R19" s="18"/>
      <c r="S19" s="18"/>
    </row>
    <row r="20" spans="2:19">
      <c r="B20" s="29" t="s">
        <v>12</v>
      </c>
      <c r="C20" s="29" t="s">
        <v>19</v>
      </c>
      <c r="D20" s="29">
        <f>'Регистрационный журнал'!F16</f>
        <v>390</v>
      </c>
      <c r="E20" s="27"/>
      <c r="F20" s="161">
        <v>0.15</v>
      </c>
      <c r="G20" s="30" t="s">
        <v>13</v>
      </c>
      <c r="H20" s="35" t="s">
        <v>12</v>
      </c>
      <c r="I20" s="29">
        <f>D25*F20</f>
        <v>1202.25</v>
      </c>
      <c r="K20" s="150"/>
      <c r="L20" s="150"/>
      <c r="M20" s="18"/>
      <c r="P20" s="18"/>
      <c r="Q20" s="152"/>
    </row>
    <row r="21" spans="2:19">
      <c r="B21" s="29" t="s">
        <v>12</v>
      </c>
      <c r="C21" s="29" t="s">
        <v>23</v>
      </c>
      <c r="D21" s="29">
        <f>'Регистрационный журнал'!F25</f>
        <v>1850</v>
      </c>
      <c r="E21" s="27"/>
      <c r="F21" s="159"/>
      <c r="G21" s="236" t="s">
        <v>181</v>
      </c>
      <c r="H21" s="237"/>
      <c r="I21" s="29">
        <f>SUM(I18:I20)</f>
        <v>8015</v>
      </c>
      <c r="K21" s="150"/>
      <c r="L21" s="150"/>
      <c r="M21" s="18"/>
      <c r="P21" s="18"/>
      <c r="Q21" s="152"/>
    </row>
    <row r="22" spans="2:19" ht="24.75" customHeight="1">
      <c r="B22" s="29" t="s">
        <v>12</v>
      </c>
      <c r="C22" s="36" t="s">
        <v>30</v>
      </c>
      <c r="D22" s="29">
        <f>'Регистрационный журнал'!F33</f>
        <v>555</v>
      </c>
      <c r="E22" s="27"/>
      <c r="F22" s="159"/>
      <c r="G22" s="252" t="s">
        <v>241</v>
      </c>
      <c r="H22" s="252"/>
      <c r="I22" s="144">
        <f>'Шахматная ведомость'!K16</f>
        <v>8015</v>
      </c>
      <c r="K22" s="150"/>
      <c r="L22" s="150"/>
      <c r="M22" s="18"/>
      <c r="P22" s="18"/>
      <c r="Q22" s="152"/>
    </row>
    <row r="23" spans="2:19">
      <c r="B23" s="29" t="s">
        <v>12</v>
      </c>
      <c r="C23" s="36" t="s">
        <v>31</v>
      </c>
      <c r="D23" s="29">
        <f>'Регистрационный журнал'!F40</f>
        <v>1750</v>
      </c>
      <c r="E23" s="27"/>
      <c r="F23" s="27"/>
      <c r="G23" s="27"/>
      <c r="H23" s="27"/>
      <c r="I23" s="38"/>
      <c r="K23" s="150"/>
      <c r="L23" s="151"/>
      <c r="M23" s="18"/>
      <c r="P23" s="18"/>
      <c r="Q23" s="152"/>
    </row>
    <row r="24" spans="2:19">
      <c r="B24" s="29" t="s">
        <v>12</v>
      </c>
      <c r="C24" s="29" t="s">
        <v>31</v>
      </c>
      <c r="D24" s="29">
        <f>'Регистрационный журнал'!F44</f>
        <v>1255</v>
      </c>
      <c r="E24" s="27"/>
      <c r="F24" s="27"/>
      <c r="G24" s="27"/>
      <c r="H24" s="27"/>
      <c r="I24" s="38"/>
      <c r="K24" s="150"/>
      <c r="L24" s="150"/>
      <c r="M24" s="18"/>
      <c r="P24" s="18"/>
      <c r="Q24" s="152"/>
    </row>
    <row r="25" spans="2:19">
      <c r="B25" s="236" t="s">
        <v>181</v>
      </c>
      <c r="C25" s="237"/>
      <c r="D25" s="29">
        <f>SUM(D18:D24)</f>
        <v>8015</v>
      </c>
      <c r="E25" s="27"/>
      <c r="F25" s="27"/>
      <c r="G25" s="27"/>
      <c r="H25" s="27"/>
      <c r="I25" s="38"/>
      <c r="P25" s="18"/>
      <c r="Q25" s="18"/>
    </row>
    <row r="26" spans="2:19" ht="26.25" customHeight="1">
      <c r="B26" s="252" t="s">
        <v>241</v>
      </c>
      <c r="C26" s="252"/>
      <c r="D26" s="144">
        <f>'Шахматная ведомость'!W6</f>
        <v>8015</v>
      </c>
      <c r="E26" s="27"/>
      <c r="F26" s="27"/>
      <c r="G26" s="27"/>
      <c r="H26" s="27"/>
      <c r="I26" s="38"/>
      <c r="P26" s="18"/>
      <c r="Q26" s="18"/>
    </row>
    <row r="27" spans="2:19">
      <c r="B27" s="27"/>
      <c r="C27" s="27"/>
      <c r="D27" s="27"/>
      <c r="E27" s="27"/>
      <c r="F27" s="27"/>
      <c r="G27" s="27"/>
      <c r="H27" s="27"/>
      <c r="I27" s="38"/>
      <c r="K27" s="18"/>
      <c r="L27" s="18"/>
      <c r="M27" s="18"/>
      <c r="P27" s="18"/>
      <c r="Q27" s="18"/>
    </row>
    <row r="28" spans="2:19">
      <c r="B28" s="27"/>
      <c r="C28" s="27"/>
      <c r="D28" s="27"/>
      <c r="E28" s="27"/>
      <c r="F28" s="27"/>
      <c r="G28" s="27"/>
      <c r="H28" s="27"/>
      <c r="I28" s="27"/>
      <c r="K28" s="18"/>
      <c r="L28" s="18"/>
      <c r="M28" s="18"/>
      <c r="P28" s="18"/>
      <c r="Q28" s="18"/>
    </row>
    <row r="29" spans="2:19">
      <c r="B29" s="245" t="s">
        <v>193</v>
      </c>
      <c r="C29" s="246"/>
      <c r="D29" s="246"/>
      <c r="E29" s="246"/>
      <c r="F29" s="246"/>
      <c r="G29" s="246"/>
      <c r="H29" s="246"/>
      <c r="I29" s="247"/>
      <c r="K29" s="154"/>
      <c r="L29" s="154"/>
      <c r="M29" s="162"/>
      <c r="P29" s="18"/>
      <c r="Q29" s="154"/>
    </row>
    <row r="30" spans="2:19">
      <c r="C30" s="49"/>
      <c r="D30" s="32" t="s">
        <v>38</v>
      </c>
      <c r="E30" s="27"/>
      <c r="G30" s="41"/>
      <c r="I30" s="28" t="s">
        <v>9</v>
      </c>
      <c r="K30" s="150"/>
      <c r="L30" s="150"/>
      <c r="M30" s="18"/>
      <c r="P30" s="18"/>
      <c r="Q30" s="152"/>
    </row>
    <row r="31" spans="2:19">
      <c r="B31" s="50" t="s">
        <v>10</v>
      </c>
      <c r="C31" s="50" t="s">
        <v>11</v>
      </c>
      <c r="D31" s="29">
        <f>'Регистрационный журнал'!F6</f>
        <v>6615</v>
      </c>
      <c r="E31" s="27"/>
      <c r="F31" s="49"/>
      <c r="G31" s="29" t="s">
        <v>32</v>
      </c>
      <c r="H31" s="29" t="s">
        <v>10</v>
      </c>
      <c r="I31" s="29">
        <f>'Регистрационный журнал'!F52</f>
        <v>50</v>
      </c>
      <c r="K31" s="150"/>
      <c r="L31" s="150"/>
      <c r="M31" s="18"/>
      <c r="P31" s="18"/>
      <c r="Q31" s="152"/>
    </row>
    <row r="32" spans="2:19">
      <c r="B32" s="50" t="s">
        <v>10</v>
      </c>
      <c r="C32" s="50" t="s">
        <v>17</v>
      </c>
      <c r="D32" s="29">
        <f>'Регистрационный журнал'!F14</f>
        <v>1100</v>
      </c>
      <c r="E32" s="27"/>
      <c r="F32" s="27"/>
      <c r="G32" s="30" t="s">
        <v>15</v>
      </c>
      <c r="H32" s="35" t="s">
        <v>10</v>
      </c>
      <c r="I32" s="29">
        <f>'Регистрационный журнал'!F64</f>
        <v>24585</v>
      </c>
      <c r="K32" s="150"/>
      <c r="L32" s="150"/>
      <c r="M32" s="18"/>
      <c r="P32" s="18"/>
      <c r="Q32" s="152"/>
    </row>
    <row r="33" spans="2:17">
      <c r="B33" s="50" t="s">
        <v>10</v>
      </c>
      <c r="C33" s="50" t="s">
        <v>20</v>
      </c>
      <c r="D33" s="29">
        <f>'Регистрационный журнал'!F19</f>
        <v>70</v>
      </c>
      <c r="E33" s="27"/>
      <c r="F33" s="27"/>
      <c r="G33" s="30"/>
      <c r="H33" s="37"/>
      <c r="I33" s="29"/>
      <c r="K33" s="150"/>
      <c r="L33" s="150"/>
      <c r="M33" s="18"/>
      <c r="P33" s="18"/>
      <c r="Q33" s="152"/>
    </row>
    <row r="34" spans="2:17">
      <c r="B34" s="50" t="s">
        <v>27</v>
      </c>
      <c r="C34" s="50" t="s">
        <v>23</v>
      </c>
      <c r="D34" s="29">
        <f>'Регистрационный журнал'!F26</f>
        <v>6225</v>
      </c>
      <c r="E34" s="27"/>
      <c r="F34" s="27"/>
      <c r="G34" s="32" t="s">
        <v>181</v>
      </c>
      <c r="H34" s="27"/>
      <c r="I34" s="29">
        <f>SUM(I31:I33)</f>
        <v>24635</v>
      </c>
      <c r="K34" s="150"/>
      <c r="L34" s="150"/>
      <c r="M34" s="18"/>
      <c r="P34" s="18"/>
      <c r="Q34" s="152"/>
    </row>
    <row r="35" spans="2:17" ht="15" customHeight="1">
      <c r="B35" s="50" t="s">
        <v>10</v>
      </c>
      <c r="C35" s="50" t="s">
        <v>30</v>
      </c>
      <c r="D35" s="29">
        <f>'Регистрационный журнал'!F34</f>
        <v>1867.5</v>
      </c>
      <c r="E35" s="27"/>
      <c r="F35" s="27"/>
      <c r="G35" s="42" t="s">
        <v>190</v>
      </c>
      <c r="H35" s="27"/>
      <c r="I35" s="29">
        <f>'Шахматная ведомость'!L16</f>
        <v>24635</v>
      </c>
      <c r="K35" s="150"/>
      <c r="L35" s="150"/>
      <c r="M35" s="18"/>
      <c r="P35" s="18"/>
      <c r="Q35" s="152"/>
    </row>
    <row r="36" spans="2:17">
      <c r="B36" s="51" t="s">
        <v>10</v>
      </c>
      <c r="C36" s="51" t="s">
        <v>31</v>
      </c>
      <c r="D36" s="29">
        <f>'Регистрационный журнал'!F57</f>
        <v>4750</v>
      </c>
      <c r="E36" s="27"/>
      <c r="F36" s="27"/>
      <c r="G36" s="27"/>
      <c r="H36" s="27"/>
      <c r="I36" s="27"/>
      <c r="K36" s="150"/>
      <c r="L36" s="151"/>
      <c r="M36" s="18"/>
      <c r="P36" s="18"/>
      <c r="Q36" s="152"/>
    </row>
    <row r="37" spans="2:17">
      <c r="B37" s="51" t="s">
        <v>10</v>
      </c>
      <c r="C37" s="51" t="s">
        <v>12</v>
      </c>
      <c r="D37" s="29">
        <f>'Регистрационный журнал'!F60</f>
        <v>4007.5</v>
      </c>
      <c r="E37" s="27"/>
      <c r="F37" s="27"/>
      <c r="G37" s="27"/>
      <c r="H37" s="27"/>
      <c r="I37" s="27"/>
      <c r="K37" s="150"/>
      <c r="L37" s="150"/>
      <c r="M37" s="18"/>
      <c r="P37" s="18"/>
      <c r="Q37" s="152"/>
    </row>
    <row r="38" spans="2:17">
      <c r="B38" s="33"/>
      <c r="C38" s="30"/>
      <c r="D38" s="29"/>
      <c r="E38" s="27"/>
      <c r="F38" s="27"/>
      <c r="G38" s="27"/>
      <c r="H38" s="27"/>
      <c r="I38" s="27"/>
      <c r="K38" s="18"/>
      <c r="L38" s="18"/>
      <c r="M38" s="18"/>
      <c r="P38" s="18"/>
      <c r="Q38" s="18"/>
    </row>
    <row r="39" spans="2:17">
      <c r="B39" s="32" t="s">
        <v>181</v>
      </c>
      <c r="C39" s="27"/>
      <c r="D39" s="29">
        <f>SUM(D31:D38)</f>
        <v>24635</v>
      </c>
      <c r="E39" s="27"/>
      <c r="F39" s="27"/>
      <c r="G39" s="27"/>
      <c r="H39" s="27"/>
      <c r="I39" s="27"/>
      <c r="K39" s="18"/>
      <c r="L39" s="18"/>
      <c r="M39" s="18"/>
      <c r="P39" s="18"/>
      <c r="Q39" s="18"/>
    </row>
    <row r="40" spans="2:17" ht="15" customHeight="1">
      <c r="B40" s="42" t="s">
        <v>190</v>
      </c>
      <c r="C40" s="27"/>
      <c r="D40" s="29">
        <f>'Шахматная ведомость'!W7</f>
        <v>24635</v>
      </c>
      <c r="E40" s="27"/>
      <c r="F40" s="27"/>
      <c r="G40" s="27"/>
      <c r="H40" s="27"/>
      <c r="I40" s="27"/>
      <c r="K40" s="18"/>
      <c r="L40" s="18"/>
      <c r="M40" s="18"/>
      <c r="P40" s="18"/>
      <c r="Q40" s="18"/>
    </row>
    <row r="41" spans="2:17">
      <c r="B41" s="27"/>
      <c r="C41" s="27"/>
      <c r="D41" s="27"/>
      <c r="E41" s="27"/>
      <c r="F41" s="27"/>
      <c r="G41" s="27"/>
      <c r="H41" s="27"/>
      <c r="I41" s="27"/>
      <c r="K41" s="18"/>
      <c r="L41" s="18"/>
      <c r="M41" s="18"/>
      <c r="P41" s="18"/>
      <c r="Q41" s="18"/>
    </row>
    <row r="42" spans="2:17">
      <c r="B42" s="27"/>
      <c r="C42" s="27"/>
      <c r="D42" s="27"/>
      <c r="E42" s="27"/>
      <c r="F42" s="27"/>
      <c r="G42" s="27"/>
      <c r="H42" s="27"/>
      <c r="I42" s="27"/>
      <c r="K42" s="18"/>
      <c r="L42" s="18"/>
      <c r="M42" s="18"/>
      <c r="P42" s="18"/>
      <c r="Q42" s="18"/>
    </row>
    <row r="43" spans="2:17">
      <c r="B43" s="245" t="s">
        <v>194</v>
      </c>
      <c r="C43" s="246"/>
      <c r="D43" s="246"/>
      <c r="E43" s="246"/>
      <c r="F43" s="246"/>
      <c r="G43" s="246"/>
      <c r="H43" s="246"/>
      <c r="I43" s="247"/>
      <c r="K43" s="154"/>
      <c r="L43" s="154"/>
      <c r="M43" s="162"/>
      <c r="P43" s="18"/>
      <c r="Q43" s="154"/>
    </row>
    <row r="44" spans="2:17">
      <c r="C44" s="49"/>
      <c r="D44" s="32" t="s">
        <v>38</v>
      </c>
      <c r="E44" s="27"/>
      <c r="G44" s="41"/>
      <c r="I44" s="28" t="s">
        <v>9</v>
      </c>
      <c r="K44" s="150"/>
      <c r="L44" s="150"/>
      <c r="M44" s="18"/>
      <c r="P44" s="18"/>
      <c r="Q44" s="152"/>
    </row>
    <row r="45" spans="2:17">
      <c r="B45" s="34" t="s">
        <v>27</v>
      </c>
      <c r="C45" s="29" t="s">
        <v>23</v>
      </c>
      <c r="D45" s="29">
        <f>'Регистрационный журнал'!F27</f>
        <v>4150</v>
      </c>
      <c r="E45" s="27"/>
      <c r="F45" s="49"/>
      <c r="G45" s="30" t="s">
        <v>15</v>
      </c>
      <c r="H45" s="37" t="s">
        <v>27</v>
      </c>
      <c r="I45" s="29">
        <f>'Регистрационный журнал'!F65</f>
        <v>8200.25</v>
      </c>
      <c r="K45" s="150"/>
      <c r="L45" s="150"/>
      <c r="M45" s="18"/>
      <c r="P45" s="18"/>
      <c r="Q45" s="152"/>
    </row>
    <row r="46" spans="2:17">
      <c r="B46" s="31" t="s">
        <v>27</v>
      </c>
      <c r="C46" s="29" t="s">
        <v>30</v>
      </c>
      <c r="D46" s="29">
        <f>'Регистрационный журнал'!F35</f>
        <v>1245</v>
      </c>
      <c r="E46" s="27"/>
      <c r="F46" s="27"/>
      <c r="G46" s="32" t="s">
        <v>181</v>
      </c>
      <c r="H46" s="27"/>
      <c r="I46" s="29">
        <f>SUM(I45:I45)</f>
        <v>8200.25</v>
      </c>
      <c r="K46" s="150"/>
      <c r="L46" s="150"/>
      <c r="M46" s="18"/>
      <c r="P46" s="18"/>
      <c r="Q46" s="152"/>
    </row>
    <row r="47" spans="2:17" ht="15" customHeight="1">
      <c r="B47" s="33" t="s">
        <v>27</v>
      </c>
      <c r="C47" s="30" t="s">
        <v>12</v>
      </c>
      <c r="D47" s="29">
        <f>'Регистрационный журнал'!F61</f>
        <v>2805.25</v>
      </c>
      <c r="E47" s="27"/>
      <c r="F47" s="27"/>
      <c r="G47" s="42" t="s">
        <v>190</v>
      </c>
      <c r="H47" s="27"/>
      <c r="I47" s="29">
        <f>'Шахматная ведомость'!M16</f>
        <v>8200.25</v>
      </c>
      <c r="K47" s="150"/>
      <c r="L47" s="150"/>
      <c r="M47" s="18"/>
      <c r="P47" s="18"/>
      <c r="Q47" s="152"/>
    </row>
    <row r="48" spans="2:17">
      <c r="B48" s="32" t="s">
        <v>181</v>
      </c>
      <c r="C48" s="27"/>
      <c r="D48" s="29">
        <f>SUM(D45:D47)</f>
        <v>8200.25</v>
      </c>
      <c r="E48" s="27"/>
      <c r="F48" s="27"/>
      <c r="K48" s="150"/>
      <c r="L48" s="150"/>
      <c r="M48" s="18"/>
      <c r="P48" s="18"/>
      <c r="Q48" s="152"/>
    </row>
    <row r="49" spans="2:17" ht="15" customHeight="1">
      <c r="B49" s="42" t="s">
        <v>190</v>
      </c>
      <c r="C49" s="27"/>
      <c r="D49" s="29">
        <f>'Шахматная ведомость'!W8</f>
        <v>8200.25</v>
      </c>
      <c r="E49" s="27"/>
      <c r="F49" s="27"/>
      <c r="K49" s="150"/>
      <c r="L49" s="150"/>
      <c r="M49" s="18"/>
      <c r="P49" s="18"/>
      <c r="Q49" s="152"/>
    </row>
    <row r="50" spans="2:17">
      <c r="B50" s="52"/>
      <c r="C50" s="52"/>
      <c r="D50" s="39"/>
      <c r="E50" s="41"/>
      <c r="F50" s="41"/>
      <c r="G50" s="41"/>
      <c r="H50" s="41"/>
      <c r="I50" s="41"/>
      <c r="K50" s="150"/>
      <c r="L50" s="151"/>
      <c r="M50" s="18"/>
      <c r="P50" s="18"/>
      <c r="Q50" s="152"/>
    </row>
    <row r="51" spans="2:17">
      <c r="B51" s="52"/>
      <c r="C51" s="52"/>
      <c r="D51" s="39"/>
      <c r="E51" s="41"/>
      <c r="F51" s="41"/>
      <c r="G51" s="41"/>
      <c r="H51" s="41"/>
      <c r="I51" s="41"/>
      <c r="K51" s="150"/>
      <c r="L51" s="150"/>
      <c r="M51" s="18"/>
      <c r="P51" s="18"/>
      <c r="Q51" s="152"/>
    </row>
    <row r="52" spans="2:17">
      <c r="B52" s="18"/>
      <c r="C52" s="18"/>
      <c r="D52" s="18"/>
      <c r="E52" s="41"/>
      <c r="F52" s="41"/>
      <c r="G52" s="41"/>
      <c r="H52" s="41"/>
      <c r="I52" s="41"/>
      <c r="K52" s="18"/>
      <c r="L52" s="18"/>
      <c r="M52" s="18"/>
      <c r="P52" s="18"/>
      <c r="Q52" s="18"/>
    </row>
    <row r="53" spans="2:17" ht="25.5" customHeight="1">
      <c r="E53" s="27"/>
      <c r="F53" s="27"/>
      <c r="G53" s="27"/>
      <c r="H53" s="27"/>
      <c r="I53" s="27"/>
      <c r="K53" s="18"/>
      <c r="L53" s="18"/>
      <c r="M53" s="18"/>
      <c r="P53" s="18"/>
      <c r="Q53" s="18"/>
    </row>
    <row r="54" spans="2:17">
      <c r="B54" s="245" t="s">
        <v>195</v>
      </c>
      <c r="C54" s="246"/>
      <c r="D54" s="246"/>
      <c r="E54" s="246"/>
      <c r="F54" s="246"/>
      <c r="G54" s="246"/>
      <c r="H54" s="246"/>
      <c r="I54" s="247"/>
      <c r="K54" s="154"/>
      <c r="L54" s="154"/>
      <c r="M54" s="162"/>
      <c r="P54" s="18"/>
      <c r="Q54" s="154"/>
    </row>
    <row r="55" spans="2:17">
      <c r="C55" s="49"/>
      <c r="D55" s="149" t="s">
        <v>38</v>
      </c>
      <c r="E55" s="27"/>
      <c r="F55" s="27"/>
      <c r="G55" s="41"/>
      <c r="I55" s="28" t="s">
        <v>9</v>
      </c>
      <c r="K55" s="150"/>
      <c r="L55" s="150"/>
      <c r="M55" s="18"/>
      <c r="P55" s="18"/>
      <c r="Q55" s="152"/>
    </row>
    <row r="56" spans="2:17">
      <c r="B56" s="29" t="s">
        <v>13</v>
      </c>
      <c r="C56" s="29" t="s">
        <v>11</v>
      </c>
      <c r="D56" s="29">
        <f>'Регистрационный журнал'!F8</f>
        <v>900</v>
      </c>
      <c r="E56" s="27"/>
      <c r="F56" s="49"/>
      <c r="G56" s="30" t="s">
        <v>15</v>
      </c>
      <c r="H56" s="30" t="s">
        <v>13</v>
      </c>
      <c r="I56" s="29">
        <f>'Регистрационный журнал'!F66</f>
        <v>29452.25</v>
      </c>
      <c r="K56" s="150"/>
      <c r="L56" s="150"/>
      <c r="M56" s="18"/>
      <c r="P56" s="18"/>
      <c r="Q56" s="152"/>
    </row>
    <row r="57" spans="2:17">
      <c r="B57" s="30">
        <v>26</v>
      </c>
      <c r="C57" s="30" t="s">
        <v>14</v>
      </c>
      <c r="D57" s="29">
        <f>'Регистрационный журнал'!F9</f>
        <v>450</v>
      </c>
      <c r="E57" s="27"/>
      <c r="F57" s="27"/>
      <c r="G57" s="32" t="s">
        <v>181</v>
      </c>
      <c r="H57" s="27"/>
      <c r="I57" s="29">
        <f>I56</f>
        <v>29452.25</v>
      </c>
      <c r="K57" s="150"/>
      <c r="L57" s="150"/>
      <c r="M57" s="18"/>
      <c r="P57" s="18"/>
      <c r="Q57" s="152"/>
    </row>
    <row r="58" spans="2:17" ht="60">
      <c r="B58" s="29" t="s">
        <v>13</v>
      </c>
      <c r="C58" s="29" t="s">
        <v>20</v>
      </c>
      <c r="D58" s="29">
        <f>'Регистрационный журнал'!F20</f>
        <v>420</v>
      </c>
      <c r="E58" s="27"/>
      <c r="F58" s="27"/>
      <c r="G58" s="42" t="s">
        <v>190</v>
      </c>
      <c r="H58" s="27"/>
      <c r="I58" s="29">
        <f>'Шахматная ведомость'!N16</f>
        <v>29452.25</v>
      </c>
      <c r="K58" s="150"/>
      <c r="L58" s="150"/>
      <c r="M58" s="18"/>
      <c r="P58" s="18"/>
      <c r="Q58" s="152"/>
    </row>
    <row r="59" spans="2:17">
      <c r="B59" s="30" t="s">
        <v>13</v>
      </c>
      <c r="C59" s="30" t="s">
        <v>21</v>
      </c>
      <c r="D59" s="29">
        <f>'Регистрационный журнал'!F21</f>
        <v>125</v>
      </c>
      <c r="E59" s="27"/>
      <c r="F59" s="27"/>
      <c r="G59" s="27"/>
      <c r="H59" s="27"/>
      <c r="I59" s="38"/>
      <c r="K59" s="150"/>
      <c r="L59" s="150"/>
      <c r="M59" s="18"/>
      <c r="P59" s="18"/>
      <c r="Q59" s="152"/>
    </row>
    <row r="60" spans="2:17">
      <c r="B60" s="30" t="s">
        <v>13</v>
      </c>
      <c r="C60" s="30" t="s">
        <v>21</v>
      </c>
      <c r="D60" s="29">
        <f>'Регистрационный журнал'!F22</f>
        <v>1250</v>
      </c>
      <c r="E60" s="27"/>
      <c r="F60" s="27"/>
      <c r="G60" s="27"/>
      <c r="H60" s="27"/>
      <c r="I60" s="38"/>
      <c r="K60" s="150"/>
      <c r="L60" s="150"/>
      <c r="M60" s="18"/>
      <c r="P60" s="18"/>
      <c r="Q60" s="152"/>
    </row>
    <row r="61" spans="2:17">
      <c r="B61" s="29" t="s">
        <v>13</v>
      </c>
      <c r="C61" s="29" t="s">
        <v>23</v>
      </c>
      <c r="D61" s="29">
        <f>'Регистрационный журнал'!F28</f>
        <v>8450</v>
      </c>
      <c r="E61" s="27"/>
      <c r="F61" s="27"/>
      <c r="G61" s="27"/>
      <c r="H61" s="27"/>
      <c r="I61" s="38"/>
      <c r="K61" s="150"/>
      <c r="L61" s="151"/>
      <c r="M61" s="18"/>
      <c r="P61" s="18"/>
      <c r="Q61" s="152"/>
    </row>
    <row r="62" spans="2:17">
      <c r="B62" s="31" t="s">
        <v>13</v>
      </c>
      <c r="C62" s="29" t="s">
        <v>30</v>
      </c>
      <c r="D62" s="29">
        <f>'Регистрационный журнал'!F36</f>
        <v>2535</v>
      </c>
      <c r="E62" s="27"/>
      <c r="F62" s="27"/>
      <c r="G62" s="27"/>
      <c r="H62" s="27"/>
      <c r="I62" s="38"/>
      <c r="K62" s="150"/>
      <c r="L62" s="150"/>
      <c r="M62" s="18"/>
      <c r="P62" s="18"/>
      <c r="Q62" s="152"/>
    </row>
    <row r="63" spans="2:17">
      <c r="B63" s="29" t="s">
        <v>13</v>
      </c>
      <c r="C63" s="29" t="s">
        <v>31</v>
      </c>
      <c r="D63" s="153">
        <f>'Регистрационный журнал'!F41</f>
        <v>3450</v>
      </c>
      <c r="E63" s="27"/>
      <c r="F63" s="27"/>
      <c r="G63" s="27"/>
      <c r="H63" s="27"/>
      <c r="I63" s="38"/>
      <c r="K63" s="18"/>
      <c r="L63" s="18"/>
      <c r="M63" s="18"/>
      <c r="P63" s="18"/>
      <c r="Q63" s="18"/>
    </row>
    <row r="64" spans="2:17" ht="13.5" customHeight="1">
      <c r="B64" s="29" t="s">
        <v>13</v>
      </c>
      <c r="C64" s="29" t="s">
        <v>31</v>
      </c>
      <c r="D64" s="29">
        <f>'Регистрационный журнал'!F42</f>
        <v>2645</v>
      </c>
      <c r="E64" s="27"/>
      <c r="F64" s="27"/>
      <c r="G64" s="27"/>
      <c r="H64" s="27"/>
      <c r="I64" s="38"/>
      <c r="K64" s="18"/>
      <c r="L64" s="18"/>
      <c r="M64" s="18"/>
      <c r="P64" s="18"/>
      <c r="Q64" s="18"/>
    </row>
    <row r="65" spans="2:17" hidden="1">
      <c r="B65" s="29" t="s">
        <v>13</v>
      </c>
      <c r="C65" s="29" t="s">
        <v>31</v>
      </c>
      <c r="D65" s="29">
        <f>'Регистрационный журнал'!F45</f>
        <v>0</v>
      </c>
      <c r="E65" s="27"/>
      <c r="F65" s="27"/>
      <c r="G65" s="27"/>
      <c r="H65" s="27"/>
      <c r="I65" s="38"/>
      <c r="K65" s="18"/>
      <c r="L65" s="18"/>
      <c r="M65" s="18"/>
      <c r="P65" s="18"/>
      <c r="Q65" s="18"/>
    </row>
    <row r="66" spans="2:17">
      <c r="B66" s="29" t="s">
        <v>13</v>
      </c>
      <c r="C66" s="29" t="s">
        <v>31</v>
      </c>
      <c r="D66" s="29">
        <f>'Регистрационный журнал'!F46</f>
        <v>7500</v>
      </c>
      <c r="E66" s="27"/>
      <c r="F66" s="27"/>
      <c r="G66" s="27"/>
      <c r="H66" s="27"/>
      <c r="I66" s="38"/>
      <c r="K66" s="18"/>
      <c r="L66" s="18"/>
      <c r="M66" s="18"/>
      <c r="P66" s="18"/>
      <c r="Q66" s="18"/>
    </row>
    <row r="67" spans="2:17">
      <c r="B67" s="30" t="s">
        <v>13</v>
      </c>
      <c r="C67" s="35" t="s">
        <v>31</v>
      </c>
      <c r="D67" s="29">
        <f>'Регистрационный журнал'!F58</f>
        <v>525</v>
      </c>
      <c r="E67" s="27"/>
      <c r="F67" s="27"/>
      <c r="G67" s="27"/>
      <c r="H67" s="27"/>
      <c r="I67" s="27"/>
      <c r="K67" s="18"/>
      <c r="L67" s="18"/>
      <c r="M67" s="18"/>
      <c r="P67" s="18"/>
      <c r="Q67" s="18"/>
    </row>
    <row r="68" spans="2:17">
      <c r="B68" s="30" t="s">
        <v>13</v>
      </c>
      <c r="C68" s="35" t="s">
        <v>12</v>
      </c>
      <c r="D68" s="29">
        <f>'Регистрационный журнал'!F62</f>
        <v>1202.25</v>
      </c>
      <c r="E68" s="27"/>
      <c r="F68" s="27"/>
      <c r="G68" s="27"/>
      <c r="H68" s="27"/>
      <c r="I68" s="38"/>
      <c r="K68" s="18"/>
      <c r="L68" s="18"/>
      <c r="M68" s="18"/>
      <c r="P68" s="18"/>
      <c r="Q68" s="18"/>
    </row>
    <row r="69" spans="2:17">
      <c r="B69" s="32" t="s">
        <v>181</v>
      </c>
      <c r="C69" s="27"/>
      <c r="D69" s="29">
        <f>SUM(D56:D68)</f>
        <v>29452.25</v>
      </c>
      <c r="E69" s="27"/>
      <c r="F69" s="27"/>
      <c r="G69" s="27"/>
      <c r="H69" s="27"/>
      <c r="I69" s="38"/>
      <c r="K69" s="18"/>
      <c r="L69" s="18"/>
      <c r="M69" s="18"/>
      <c r="P69" s="18"/>
      <c r="Q69" s="18"/>
    </row>
    <row r="70" spans="2:17" ht="15" customHeight="1">
      <c r="B70" s="42" t="s">
        <v>190</v>
      </c>
      <c r="C70" s="27"/>
      <c r="D70" s="29">
        <f>'Шахматная ведомость'!W9</f>
        <v>29452.25</v>
      </c>
      <c r="E70" s="27"/>
      <c r="F70" s="27"/>
      <c r="G70" s="27"/>
      <c r="H70" s="27"/>
      <c r="I70" s="38"/>
      <c r="K70" s="18"/>
      <c r="L70" s="18"/>
      <c r="M70" s="18"/>
      <c r="P70" s="18"/>
      <c r="Q70" s="18"/>
    </row>
    <row r="71" spans="2:17">
      <c r="E71" s="27"/>
      <c r="F71" s="27"/>
      <c r="G71" s="27"/>
      <c r="H71" s="27"/>
      <c r="I71" s="38"/>
      <c r="K71" s="18"/>
      <c r="L71" s="18"/>
      <c r="M71" s="18"/>
      <c r="P71" s="18"/>
      <c r="Q71" s="18"/>
    </row>
    <row r="72" spans="2:17">
      <c r="B72" s="57"/>
      <c r="C72" s="57"/>
      <c r="D72" s="57"/>
      <c r="E72" s="57"/>
      <c r="F72" s="57"/>
      <c r="G72" s="57"/>
      <c r="H72" s="57"/>
      <c r="I72" s="58"/>
      <c r="K72" s="18"/>
      <c r="L72" s="18"/>
      <c r="M72" s="18"/>
      <c r="P72" s="18"/>
      <c r="Q72" s="18"/>
    </row>
    <row r="73" spans="2:17">
      <c r="B73" s="61"/>
      <c r="C73" s="61"/>
      <c r="D73" s="61"/>
      <c r="E73" s="61"/>
      <c r="F73" s="61"/>
      <c r="G73" s="61"/>
      <c r="H73" s="61"/>
      <c r="I73" s="61"/>
      <c r="K73" s="18"/>
      <c r="L73" s="18"/>
      <c r="M73" s="18"/>
      <c r="P73" s="18"/>
      <c r="Q73" s="18"/>
    </row>
    <row r="74" spans="2:17">
      <c r="B74" s="240" t="s">
        <v>197</v>
      </c>
      <c r="C74" s="241"/>
      <c r="D74" s="241"/>
      <c r="E74" s="241"/>
      <c r="F74" s="241"/>
      <c r="G74" s="241"/>
      <c r="H74" s="241"/>
      <c r="I74" s="242"/>
      <c r="K74" s="154"/>
      <c r="L74" s="154"/>
      <c r="M74" s="162"/>
      <c r="P74" s="18"/>
      <c r="Q74" s="154"/>
    </row>
    <row r="75" spans="2:17">
      <c r="B75" s="62"/>
      <c r="C75" s="63"/>
      <c r="D75" s="147" t="s">
        <v>38</v>
      </c>
      <c r="E75" s="61"/>
      <c r="F75" s="62"/>
      <c r="G75" s="64"/>
      <c r="H75" s="62"/>
      <c r="I75" s="148" t="s">
        <v>9</v>
      </c>
      <c r="K75" s="150"/>
      <c r="L75" s="150"/>
      <c r="M75" s="18"/>
      <c r="P75" s="18"/>
      <c r="Q75" s="152"/>
    </row>
    <row r="76" spans="2:17">
      <c r="B76" s="90">
        <v>28</v>
      </c>
      <c r="C76" s="91">
        <v>20</v>
      </c>
      <c r="D76" s="91">
        <f>'Регистрационный журнал'!F47</f>
        <v>2105</v>
      </c>
      <c r="E76" s="61"/>
      <c r="F76" s="62"/>
      <c r="G76" s="66">
        <v>70</v>
      </c>
      <c r="H76" s="66">
        <v>28</v>
      </c>
      <c r="I76" s="66">
        <f>'Регистрационный журнал'!F53</f>
        <v>55</v>
      </c>
      <c r="K76" s="150"/>
      <c r="L76" s="150"/>
      <c r="M76" s="18"/>
      <c r="P76" s="18"/>
      <c r="Q76" s="152"/>
    </row>
    <row r="77" spans="2:17">
      <c r="B77" s="65" t="s">
        <v>32</v>
      </c>
      <c r="C77" s="65" t="s">
        <v>16</v>
      </c>
      <c r="D77" s="66">
        <f>'Регистрационный журнал'!F49</f>
        <v>25</v>
      </c>
      <c r="E77" s="61"/>
      <c r="F77" s="63"/>
      <c r="G77" s="67">
        <v>43</v>
      </c>
      <c r="H77" s="68">
        <v>28</v>
      </c>
      <c r="I77" s="66">
        <f>'Регистрационный журнал'!F54</f>
        <v>1720</v>
      </c>
      <c r="K77" s="150"/>
      <c r="L77" s="150"/>
      <c r="M77" s="18"/>
      <c r="P77" s="18"/>
      <c r="Q77" s="152"/>
    </row>
    <row r="78" spans="2:17">
      <c r="B78" s="65" t="s">
        <v>32</v>
      </c>
      <c r="C78" s="65" t="s">
        <v>23</v>
      </c>
      <c r="D78" s="66">
        <f>'Регистрационный журнал'!F50</f>
        <v>50</v>
      </c>
      <c r="E78" s="61"/>
      <c r="F78" s="61"/>
      <c r="G78" s="67" t="s">
        <v>35</v>
      </c>
      <c r="H78" s="69">
        <v>28</v>
      </c>
      <c r="I78" s="66">
        <f>D81-I77-I76</f>
        <v>470</v>
      </c>
      <c r="K78" s="150"/>
      <c r="L78" s="150"/>
      <c r="M78" s="18"/>
      <c r="P78" s="18"/>
      <c r="Q78" s="152"/>
    </row>
    <row r="79" spans="2:17">
      <c r="B79" s="65" t="s">
        <v>32</v>
      </c>
      <c r="C79" s="65" t="s">
        <v>30</v>
      </c>
      <c r="D79" s="66">
        <f>'Регистрационный журнал'!F51</f>
        <v>15</v>
      </c>
      <c r="E79" s="61"/>
      <c r="F79" s="61"/>
      <c r="G79" s="70" t="s">
        <v>181</v>
      </c>
      <c r="H79" s="61"/>
      <c r="I79" s="66">
        <f>SUM(I76:I78)</f>
        <v>2245</v>
      </c>
      <c r="K79" s="150"/>
      <c r="L79" s="150"/>
      <c r="M79" s="18"/>
      <c r="P79" s="18"/>
      <c r="Q79" s="152"/>
    </row>
    <row r="80" spans="2:17" ht="15" customHeight="1">
      <c r="B80" s="65" t="s">
        <v>32</v>
      </c>
      <c r="C80" s="65" t="s">
        <v>10</v>
      </c>
      <c r="D80" s="66">
        <f>'Регистрационный журнал'!F52</f>
        <v>50</v>
      </c>
      <c r="E80" s="61"/>
      <c r="F80" s="61"/>
      <c r="G80" s="71" t="s">
        <v>190</v>
      </c>
      <c r="H80" s="61"/>
      <c r="I80" s="66">
        <f>'Шахматная ведомость'!O16</f>
        <v>2245</v>
      </c>
      <c r="K80" s="150"/>
      <c r="L80" s="150"/>
      <c r="M80" s="18"/>
      <c r="P80" s="18"/>
      <c r="Q80" s="152"/>
    </row>
    <row r="81" spans="2:17">
      <c r="B81" s="70" t="s">
        <v>181</v>
      </c>
      <c r="C81" s="61"/>
      <c r="D81" s="66">
        <f>SUM(D76:D80)</f>
        <v>2245</v>
      </c>
      <c r="E81" s="61"/>
      <c r="F81" s="61"/>
      <c r="K81" s="150"/>
      <c r="L81" s="151"/>
      <c r="M81" s="18"/>
      <c r="P81" s="18"/>
      <c r="Q81" s="152"/>
    </row>
    <row r="82" spans="2:17" ht="15" customHeight="1">
      <c r="B82" s="71" t="s">
        <v>190</v>
      </c>
      <c r="C82" s="61"/>
      <c r="D82" s="66">
        <f>'Шахматная ведомость'!W10</f>
        <v>2245</v>
      </c>
      <c r="E82" s="61"/>
      <c r="F82" s="61"/>
      <c r="G82" s="61"/>
      <c r="H82" s="61"/>
      <c r="I82" s="61"/>
      <c r="K82" s="150"/>
      <c r="L82" s="150"/>
      <c r="M82" s="18"/>
      <c r="P82" s="18"/>
      <c r="Q82" s="152"/>
    </row>
    <row r="83" spans="2:17">
      <c r="B83" s="62"/>
      <c r="C83" s="62"/>
      <c r="D83" s="62"/>
      <c r="E83" s="62"/>
      <c r="F83" s="62"/>
      <c r="G83" s="62"/>
      <c r="H83" s="62"/>
      <c r="I83" s="62"/>
      <c r="K83" s="18"/>
      <c r="L83" s="18"/>
      <c r="M83" s="18"/>
      <c r="P83" s="18"/>
      <c r="Q83" s="18"/>
    </row>
    <row r="84" spans="2:17">
      <c r="B84" s="61"/>
      <c r="C84" s="61"/>
      <c r="D84" s="61"/>
      <c r="E84" s="61"/>
      <c r="F84" s="61"/>
      <c r="G84" s="61"/>
      <c r="H84" s="61"/>
      <c r="I84" s="61"/>
      <c r="K84" s="18"/>
      <c r="L84" s="18"/>
      <c r="M84" s="18"/>
      <c r="P84" s="18"/>
      <c r="Q84" s="18"/>
    </row>
    <row r="85" spans="2:17">
      <c r="B85" s="240" t="s">
        <v>198</v>
      </c>
      <c r="C85" s="241"/>
      <c r="D85" s="241"/>
      <c r="E85" s="241"/>
      <c r="F85" s="241"/>
      <c r="G85" s="241"/>
      <c r="H85" s="241"/>
      <c r="I85" s="242"/>
      <c r="K85" s="154"/>
      <c r="L85" s="154"/>
      <c r="M85" s="162"/>
      <c r="P85" s="18"/>
      <c r="Q85" s="154"/>
    </row>
    <row r="86" spans="2:17">
      <c r="B86" s="62"/>
      <c r="C86" s="63"/>
      <c r="D86" s="70" t="s">
        <v>38</v>
      </c>
      <c r="E86" s="61"/>
      <c r="F86" s="62"/>
      <c r="G86" s="64"/>
      <c r="H86" s="62"/>
      <c r="I86" s="146" t="s">
        <v>9</v>
      </c>
      <c r="K86" s="150"/>
      <c r="L86" s="150"/>
      <c r="M86" s="18"/>
      <c r="P86" s="18"/>
      <c r="Q86" s="152"/>
    </row>
    <row r="87" spans="2:17">
      <c r="B87" s="65" t="s">
        <v>34</v>
      </c>
      <c r="C87" s="65" t="s">
        <v>32</v>
      </c>
      <c r="D87" s="66">
        <f>'Регистрационный журнал'!F54</f>
        <v>1720</v>
      </c>
      <c r="E87" s="61"/>
      <c r="F87" s="63"/>
      <c r="G87" s="70" t="s">
        <v>181</v>
      </c>
      <c r="H87" s="74"/>
      <c r="I87" s="66" t="s">
        <v>199</v>
      </c>
      <c r="K87" s="150"/>
      <c r="L87" s="150"/>
      <c r="M87" s="18"/>
      <c r="P87" s="18"/>
      <c r="Q87" s="152"/>
    </row>
    <row r="88" spans="2:17" ht="15" customHeight="1">
      <c r="B88" s="65" t="s">
        <v>34</v>
      </c>
      <c r="C88" s="65" t="s">
        <v>15</v>
      </c>
      <c r="D88" s="66">
        <f>'Регистрационный журнал'!F67</f>
        <v>106257.5</v>
      </c>
      <c r="E88" s="61"/>
      <c r="F88" s="61"/>
      <c r="G88" s="71" t="s">
        <v>190</v>
      </c>
      <c r="H88" s="78"/>
      <c r="I88" s="66" t="s">
        <v>199</v>
      </c>
      <c r="K88" s="150"/>
      <c r="L88" s="150"/>
      <c r="M88" s="18"/>
      <c r="P88" s="18"/>
      <c r="Q88" s="152"/>
    </row>
    <row r="89" spans="2:17">
      <c r="B89" s="70" t="s">
        <v>181</v>
      </c>
      <c r="C89" s="64"/>
      <c r="D89" s="66">
        <f>D87+D88</f>
        <v>107977.5</v>
      </c>
      <c r="E89" s="61"/>
      <c r="F89" s="61"/>
      <c r="G89" s="75"/>
      <c r="H89" s="76"/>
      <c r="I89" s="72"/>
      <c r="K89" s="150"/>
      <c r="L89" s="150"/>
      <c r="M89" s="18"/>
      <c r="P89" s="18"/>
      <c r="Q89" s="152"/>
    </row>
    <row r="90" spans="2:17" ht="15" customHeight="1">
      <c r="B90" s="71" t="s">
        <v>190</v>
      </c>
      <c r="C90" s="64"/>
      <c r="D90" s="66">
        <f>'Шахматная ведомость'!W11</f>
        <v>107977.5</v>
      </c>
      <c r="E90" s="61"/>
      <c r="F90" s="61"/>
      <c r="G90" s="77"/>
      <c r="H90" s="77"/>
      <c r="I90" s="77"/>
      <c r="K90" s="150"/>
      <c r="L90" s="150"/>
      <c r="M90" s="18"/>
      <c r="O90" s="18"/>
      <c r="P90" s="18"/>
      <c r="Q90" s="152"/>
    </row>
    <row r="91" spans="2:17">
      <c r="B91" s="73"/>
      <c r="C91" s="73"/>
      <c r="D91" s="60"/>
      <c r="E91" s="59"/>
      <c r="F91" s="57"/>
      <c r="K91" s="150"/>
      <c r="L91" s="150"/>
      <c r="M91" s="18"/>
      <c r="O91" s="18"/>
      <c r="P91" s="18"/>
      <c r="Q91" s="152"/>
    </row>
    <row r="92" spans="2:17">
      <c r="B92" s="56"/>
      <c r="C92" s="56"/>
      <c r="D92" s="39"/>
      <c r="E92" s="41"/>
      <c r="F92" s="27"/>
      <c r="G92" s="27"/>
      <c r="H92" s="27"/>
      <c r="I92" s="27"/>
      <c r="K92" s="18"/>
      <c r="L92" s="18"/>
      <c r="M92" s="18"/>
      <c r="O92" s="150"/>
      <c r="P92" s="151"/>
      <c r="Q92" s="152"/>
    </row>
    <row r="93" spans="2:17">
      <c r="B93" s="56"/>
      <c r="C93" s="56"/>
      <c r="D93" s="39"/>
      <c r="E93" s="41"/>
      <c r="F93" s="27"/>
      <c r="G93" s="27"/>
      <c r="H93" s="27"/>
      <c r="I93" s="27"/>
      <c r="K93" s="18"/>
      <c r="L93" s="18"/>
      <c r="M93" s="18"/>
      <c r="O93" s="150"/>
      <c r="P93" s="150"/>
      <c r="Q93" s="152"/>
    </row>
    <row r="94" spans="2:17">
      <c r="B94" s="54"/>
      <c r="C94" s="52"/>
      <c r="D94" s="39"/>
      <c r="E94" s="41"/>
      <c r="F94" s="27"/>
      <c r="G94" s="27"/>
      <c r="H94" s="27"/>
      <c r="I94" s="27"/>
      <c r="K94" s="18"/>
      <c r="L94" s="18"/>
      <c r="M94" s="18"/>
      <c r="P94" s="18"/>
      <c r="Q94" s="18"/>
    </row>
    <row r="95" spans="2:17">
      <c r="B95" s="18"/>
      <c r="C95" s="18"/>
      <c r="D95" s="18"/>
      <c r="E95" s="41"/>
      <c r="F95" s="27"/>
      <c r="G95" s="27"/>
      <c r="H95" s="27"/>
      <c r="I95" s="27"/>
      <c r="K95" s="18"/>
      <c r="L95" s="18"/>
      <c r="M95" s="18"/>
      <c r="P95" s="18"/>
      <c r="Q95" s="18"/>
    </row>
    <row r="96" spans="2:17">
      <c r="B96" s="18"/>
      <c r="C96" s="18"/>
      <c r="D96" s="18"/>
      <c r="E96" s="41"/>
      <c r="F96" s="27"/>
      <c r="G96" s="27"/>
      <c r="H96" s="27"/>
      <c r="I96" s="27"/>
      <c r="K96" s="18"/>
      <c r="L96" s="18"/>
      <c r="M96" s="18"/>
      <c r="P96" s="18"/>
      <c r="Q96" s="18"/>
    </row>
    <row r="97" spans="1:17">
      <c r="K97" s="18"/>
      <c r="L97" s="18"/>
      <c r="M97" s="18"/>
      <c r="P97" s="18"/>
      <c r="Q97" s="18"/>
    </row>
    <row r="98" spans="1:17">
      <c r="B98" s="27"/>
      <c r="C98" s="27"/>
      <c r="D98" s="27"/>
      <c r="E98" s="27"/>
      <c r="F98" s="27"/>
      <c r="G98" s="27"/>
      <c r="H98" s="27"/>
      <c r="I98" s="27"/>
      <c r="K98" s="18"/>
      <c r="L98" s="18"/>
      <c r="M98" s="18"/>
      <c r="P98" s="18"/>
      <c r="Q98" s="18"/>
    </row>
    <row r="99" spans="1:17">
      <c r="A99" s="18"/>
      <c r="B99" s="243"/>
      <c r="C99" s="243"/>
      <c r="D99" s="243"/>
      <c r="E99" s="243"/>
      <c r="F99" s="243"/>
      <c r="G99" s="243"/>
      <c r="H99" s="243"/>
      <c r="I99" s="243"/>
      <c r="K99" s="18"/>
      <c r="L99" s="18"/>
      <c r="M99" s="18"/>
      <c r="P99" s="18"/>
      <c r="Q99" s="18"/>
    </row>
    <row r="100" spans="1:17">
      <c r="A100" s="18"/>
      <c r="B100" s="18"/>
      <c r="C100" s="49"/>
      <c r="D100" s="41"/>
      <c r="E100" s="41"/>
      <c r="F100" s="18"/>
      <c r="G100" s="41"/>
      <c r="H100" s="18"/>
      <c r="I100" s="49"/>
      <c r="K100" s="18"/>
      <c r="L100" s="18"/>
      <c r="M100" s="18"/>
      <c r="P100" s="18"/>
      <c r="Q100" s="18"/>
    </row>
    <row r="101" spans="1:17">
      <c r="A101" s="18"/>
      <c r="B101" s="53"/>
      <c r="C101" s="53"/>
      <c r="D101" s="39"/>
      <c r="E101" s="41"/>
      <c r="F101" s="49"/>
      <c r="G101" s="39"/>
      <c r="H101" s="39"/>
      <c r="I101" s="39"/>
      <c r="K101" s="18"/>
      <c r="L101" s="18"/>
      <c r="M101" s="18"/>
      <c r="P101" s="18"/>
      <c r="Q101" s="18"/>
    </row>
    <row r="102" spans="1:17">
      <c r="A102" s="18"/>
      <c r="B102" s="53"/>
      <c r="C102" s="53"/>
      <c r="D102" s="39"/>
      <c r="E102" s="41"/>
      <c r="F102" s="41"/>
      <c r="G102" s="52"/>
      <c r="H102" s="52"/>
      <c r="I102" s="39"/>
      <c r="P102" s="18"/>
      <c r="Q102" s="18"/>
    </row>
    <row r="103" spans="1:17">
      <c r="A103" s="18"/>
      <c r="B103" s="53"/>
      <c r="C103" s="53"/>
      <c r="D103" s="39"/>
      <c r="E103" s="41"/>
      <c r="F103" s="41"/>
      <c r="G103" s="52"/>
      <c r="H103" s="54"/>
      <c r="I103" s="39"/>
      <c r="P103" s="18"/>
      <c r="Q103" s="18"/>
    </row>
    <row r="104" spans="1:17">
      <c r="A104" s="18"/>
      <c r="B104" s="53"/>
      <c r="C104" s="53"/>
      <c r="D104" s="39"/>
      <c r="E104" s="41"/>
      <c r="F104" s="41"/>
      <c r="G104" s="41"/>
      <c r="H104" s="41"/>
      <c r="I104" s="39"/>
      <c r="P104" s="18"/>
      <c r="Q104" s="18"/>
    </row>
    <row r="105" spans="1:17">
      <c r="A105" s="18"/>
      <c r="B105" s="53"/>
      <c r="C105" s="53"/>
      <c r="D105" s="39"/>
      <c r="E105" s="41"/>
      <c r="F105" s="41"/>
      <c r="G105" s="55"/>
      <c r="H105" s="41"/>
      <c r="I105" s="39"/>
      <c r="P105" s="18"/>
      <c r="Q105" s="18"/>
    </row>
    <row r="106" spans="1:17">
      <c r="A106" s="18"/>
      <c r="B106" s="56"/>
      <c r="C106" s="56"/>
      <c r="D106" s="39"/>
      <c r="E106" s="41"/>
      <c r="F106" s="41"/>
      <c r="G106" s="41"/>
      <c r="H106" s="41"/>
      <c r="I106" s="41"/>
      <c r="P106" s="18"/>
      <c r="Q106" s="18"/>
    </row>
    <row r="107" spans="1:17">
      <c r="A107" s="18"/>
      <c r="B107" s="56"/>
      <c r="C107" s="56"/>
      <c r="D107" s="39"/>
      <c r="E107" s="41"/>
      <c r="F107" s="41"/>
      <c r="G107" s="41"/>
      <c r="H107" s="41"/>
      <c r="I107" s="41"/>
      <c r="P107" s="18"/>
      <c r="Q107" s="18"/>
    </row>
    <row r="108" spans="1:17">
      <c r="A108" s="18"/>
      <c r="B108" s="54"/>
      <c r="C108" s="52"/>
      <c r="D108" s="39"/>
      <c r="E108" s="41"/>
      <c r="F108" s="41"/>
      <c r="G108" s="41"/>
      <c r="H108" s="41"/>
      <c r="I108" s="41"/>
      <c r="P108" s="18"/>
      <c r="Q108" s="18"/>
    </row>
    <row r="109" spans="1:17">
      <c r="A109" s="18"/>
      <c r="B109" s="41"/>
      <c r="C109" s="41"/>
      <c r="D109" s="39"/>
      <c r="E109" s="41"/>
      <c r="F109" s="41"/>
      <c r="G109" s="41"/>
      <c r="H109" s="41"/>
      <c r="I109" s="41"/>
      <c r="P109" s="18"/>
      <c r="Q109" s="18"/>
    </row>
    <row r="110" spans="1:17">
      <c r="A110" s="18"/>
      <c r="B110" s="55"/>
      <c r="C110" s="41"/>
      <c r="D110" s="39"/>
      <c r="E110" s="41"/>
      <c r="F110" s="41"/>
      <c r="G110" s="41"/>
      <c r="H110" s="41"/>
      <c r="I110" s="41"/>
      <c r="P110" s="18"/>
      <c r="Q110" s="18"/>
    </row>
    <row r="111" spans="1:17">
      <c r="A111" s="18"/>
      <c r="B111" s="18"/>
      <c r="C111" s="18"/>
      <c r="D111" s="18"/>
      <c r="E111" s="18"/>
      <c r="F111" s="18"/>
      <c r="G111" s="18"/>
      <c r="H111" s="18"/>
      <c r="I111" s="18"/>
      <c r="P111" s="18"/>
      <c r="Q111" s="18"/>
    </row>
    <row r="112" spans="1:17">
      <c r="A112" s="18"/>
      <c r="B112" s="18"/>
      <c r="C112" s="18"/>
      <c r="D112" s="18"/>
      <c r="E112" s="18"/>
      <c r="F112" s="18"/>
      <c r="G112" s="18"/>
      <c r="H112" s="18"/>
      <c r="I112" s="18"/>
      <c r="P112" s="18"/>
      <c r="Q112" s="18"/>
    </row>
    <row r="113" spans="16:17">
      <c r="P113" s="18"/>
      <c r="Q113" s="18"/>
    </row>
  </sheetData>
  <mergeCells count="20">
    <mergeCell ref="B99:I99"/>
    <mergeCell ref="B1:I1"/>
    <mergeCell ref="B16:I16"/>
    <mergeCell ref="B29:I29"/>
    <mergeCell ref="B43:I43"/>
    <mergeCell ref="E13:F13"/>
    <mergeCell ref="B54:I54"/>
    <mergeCell ref="B12:C12"/>
    <mergeCell ref="B13:C13"/>
    <mergeCell ref="B14:C14"/>
    <mergeCell ref="G7:H7"/>
    <mergeCell ref="G6:H6"/>
    <mergeCell ref="B26:C26"/>
    <mergeCell ref="B25:C25"/>
    <mergeCell ref="G22:H22"/>
    <mergeCell ref="G21:H21"/>
    <mergeCell ref="O2:Q2"/>
    <mergeCell ref="Q3:S3"/>
    <mergeCell ref="B74:I74"/>
    <mergeCell ref="B85:I85"/>
  </mergeCells>
  <pageMargins left="0.7" right="0.7" top="0.75" bottom="0.75" header="0.3" footer="0.3"/>
  <pageSetup paperSize="9"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I276"/>
  <sheetViews>
    <sheetView topLeftCell="A22" zoomScale="90" zoomScaleNormal="90" workbookViewId="0">
      <selection activeCell="D44" sqref="D44:H44"/>
    </sheetView>
  </sheetViews>
  <sheetFormatPr defaultRowHeight="15"/>
  <cols>
    <col min="1" max="1" width="3.42578125" style="9" customWidth="1"/>
    <col min="2" max="2" width="9.140625" style="10"/>
    <col min="3" max="3" width="47.140625" style="11" customWidth="1"/>
    <col min="4" max="4" width="10.28515625" style="11" customWidth="1"/>
    <col min="5" max="6" width="9.140625" style="9" customWidth="1"/>
    <col min="7" max="7" width="9.140625" style="12" customWidth="1"/>
    <col min="8" max="8" width="9.140625" style="9" customWidth="1"/>
    <col min="9" max="9" width="9.140625" style="9" hidden="1" customWidth="1"/>
    <col min="10" max="11" width="9.140625" style="9" customWidth="1"/>
    <col min="12" max="16384" width="9.140625" style="9"/>
  </cols>
  <sheetData>
    <row r="2" spans="2:9" ht="30.75" customHeight="1">
      <c r="B2" s="254" t="s">
        <v>6</v>
      </c>
      <c r="C2" s="254"/>
      <c r="D2" s="254"/>
      <c r="E2" s="254"/>
      <c r="F2" s="254"/>
      <c r="G2" s="254"/>
      <c r="H2" s="254"/>
      <c r="I2" s="254"/>
    </row>
    <row r="3" spans="2:9" ht="15" customHeight="1">
      <c r="B3" s="260" t="s">
        <v>0</v>
      </c>
      <c r="C3" s="259" t="s">
        <v>1</v>
      </c>
      <c r="D3" s="258" t="s">
        <v>41</v>
      </c>
      <c r="E3" s="258"/>
      <c r="F3" s="258"/>
      <c r="G3" s="258"/>
      <c r="H3" s="258"/>
      <c r="I3" s="93"/>
    </row>
    <row r="4" spans="2:9" ht="15.75">
      <c r="B4" s="260"/>
      <c r="C4" s="259"/>
      <c r="D4" s="96">
        <v>1</v>
      </c>
      <c r="E4" s="96">
        <v>2</v>
      </c>
      <c r="F4" s="96">
        <v>3</v>
      </c>
      <c r="G4" s="108">
        <v>4</v>
      </c>
      <c r="H4" s="96">
        <v>5</v>
      </c>
      <c r="I4" s="93"/>
    </row>
    <row r="5" spans="2:9" s="13" customFormat="1" ht="15.75">
      <c r="B5" s="97">
        <v>20</v>
      </c>
      <c r="C5" s="98" t="s">
        <v>95</v>
      </c>
      <c r="D5" s="99"/>
      <c r="E5" s="99"/>
      <c r="F5" s="99"/>
      <c r="G5" s="109"/>
      <c r="H5" s="99"/>
      <c r="I5" s="100"/>
    </row>
    <row r="6" spans="2:9" ht="15.75">
      <c r="B6" s="101"/>
      <c r="C6" s="102" t="s">
        <v>3</v>
      </c>
      <c r="D6" s="103">
        <v>43400</v>
      </c>
      <c r="E6" s="103">
        <v>20500</v>
      </c>
      <c r="F6" s="103">
        <v>15300</v>
      </c>
      <c r="G6" s="110">
        <v>22700</v>
      </c>
      <c r="H6" s="103">
        <v>10250</v>
      </c>
      <c r="I6" s="93"/>
    </row>
    <row r="7" spans="2:9" ht="15.75">
      <c r="B7" s="101"/>
      <c r="C7" s="102" t="s">
        <v>4</v>
      </c>
      <c r="D7" s="103">
        <v>50690</v>
      </c>
      <c r="E7" s="103">
        <v>25100</v>
      </c>
      <c r="F7" s="103">
        <v>15840</v>
      </c>
      <c r="G7" s="110">
        <v>25345</v>
      </c>
      <c r="H7" s="103">
        <v>12550</v>
      </c>
      <c r="I7" s="93"/>
    </row>
    <row r="8" spans="2:9" ht="15.75">
      <c r="B8" s="101">
        <v>96</v>
      </c>
      <c r="C8" s="102" t="s">
        <v>5</v>
      </c>
      <c r="D8" s="103">
        <v>21200</v>
      </c>
      <c r="E8" s="103">
        <v>1400</v>
      </c>
      <c r="F8" s="103">
        <v>1060</v>
      </c>
      <c r="G8" s="110">
        <v>10600</v>
      </c>
      <c r="H8" s="103">
        <v>5200</v>
      </c>
      <c r="I8" s="93"/>
    </row>
    <row r="9" spans="2:9">
      <c r="E9" s="14"/>
      <c r="F9" s="14"/>
      <c r="G9" s="15"/>
      <c r="H9" s="14"/>
      <c r="I9" s="14"/>
    </row>
    <row r="10" spans="2:9" ht="45" customHeight="1">
      <c r="B10" s="255"/>
      <c r="C10" s="255"/>
      <c r="E10" s="14"/>
      <c r="F10" s="14"/>
      <c r="G10" s="15"/>
      <c r="H10" s="14"/>
      <c r="I10" s="14"/>
    </row>
    <row r="11" spans="2:9" ht="96.75" customHeight="1">
      <c r="B11" s="92"/>
      <c r="C11" s="256" t="s">
        <v>215</v>
      </c>
      <c r="D11" s="257"/>
      <c r="E11" s="26"/>
      <c r="F11" s="14"/>
      <c r="G11" s="15"/>
      <c r="H11" s="14"/>
      <c r="I11" s="14"/>
    </row>
    <row r="12" spans="2:9" ht="30">
      <c r="C12" s="104" t="s">
        <v>216</v>
      </c>
      <c r="D12" s="101" t="s">
        <v>154</v>
      </c>
      <c r="E12" s="14"/>
      <c r="F12" s="14"/>
      <c r="G12" s="15"/>
      <c r="H12" s="14"/>
      <c r="I12" s="14"/>
    </row>
    <row r="13" spans="2:9" ht="30">
      <c r="C13" s="102" t="s">
        <v>158</v>
      </c>
      <c r="D13" s="103">
        <v>4950</v>
      </c>
      <c r="E13" s="14"/>
      <c r="F13" s="14"/>
      <c r="G13" s="15"/>
      <c r="H13" s="14"/>
      <c r="I13" s="14"/>
    </row>
    <row r="14" spans="2:9">
      <c r="C14" s="102" t="s">
        <v>155</v>
      </c>
      <c r="D14" s="103">
        <v>6100</v>
      </c>
      <c r="E14" s="14"/>
      <c r="F14" s="14"/>
      <c r="G14" s="15"/>
      <c r="H14" s="14"/>
      <c r="I14" s="14"/>
    </row>
    <row r="15" spans="2:9">
      <c r="C15" s="102" t="s">
        <v>156</v>
      </c>
      <c r="D15" s="103">
        <v>2230</v>
      </c>
      <c r="E15" s="14"/>
      <c r="F15" s="14"/>
      <c r="G15" s="15"/>
      <c r="H15" s="14"/>
      <c r="I15" s="14"/>
    </row>
    <row r="16" spans="2:9">
      <c r="C16" s="102" t="s">
        <v>157</v>
      </c>
      <c r="D16" s="103">
        <v>1150</v>
      </c>
      <c r="E16" s="14"/>
      <c r="F16" s="14"/>
      <c r="G16" s="15"/>
      <c r="H16" s="14"/>
      <c r="I16" s="14"/>
    </row>
    <row r="17" spans="2:9">
      <c r="D17" s="14"/>
      <c r="E17" s="14"/>
      <c r="F17" s="14"/>
      <c r="G17" s="15"/>
      <c r="H17" s="14"/>
      <c r="I17" s="14"/>
    </row>
    <row r="18" spans="2:9">
      <c r="D18" s="14"/>
      <c r="E18" s="14"/>
      <c r="F18" s="14"/>
      <c r="G18" s="15"/>
      <c r="H18" s="14"/>
      <c r="I18" s="14"/>
    </row>
    <row r="19" spans="2:9">
      <c r="C19" s="11" t="s">
        <v>159</v>
      </c>
      <c r="D19" s="14">
        <v>8450</v>
      </c>
      <c r="E19" s="14"/>
      <c r="F19" s="14"/>
      <c r="G19" s="15"/>
      <c r="H19" s="14"/>
      <c r="I19" s="14"/>
    </row>
    <row r="20" spans="2:9">
      <c r="C20" s="11" t="s">
        <v>160</v>
      </c>
      <c r="D20" s="14">
        <v>3510</v>
      </c>
      <c r="E20" s="14"/>
      <c r="F20" s="14"/>
      <c r="G20" s="15"/>
      <c r="H20" s="14"/>
      <c r="I20" s="14"/>
    </row>
    <row r="21" spans="2:9">
      <c r="E21" s="14"/>
      <c r="F21" s="14"/>
      <c r="G21" s="15"/>
      <c r="H21" s="14"/>
      <c r="I21" s="14"/>
    </row>
    <row r="22" spans="2:9">
      <c r="E22" s="14"/>
      <c r="F22" s="14"/>
      <c r="G22" s="15"/>
      <c r="H22" s="14"/>
      <c r="I22" s="14"/>
    </row>
    <row r="23" spans="2:9">
      <c r="C23" s="9"/>
      <c r="D23" s="9"/>
      <c r="G23" s="9"/>
      <c r="I23" s="14"/>
    </row>
    <row r="24" spans="2:9" ht="30" customHeight="1">
      <c r="B24"/>
      <c r="E24" s="14"/>
      <c r="F24" s="14"/>
      <c r="G24" s="15"/>
      <c r="H24" s="14"/>
      <c r="I24"/>
    </row>
    <row r="25" spans="2:9" ht="36" customHeight="1">
      <c r="B25"/>
      <c r="C25" s="254" t="s">
        <v>164</v>
      </c>
      <c r="D25" s="254"/>
      <c r="E25" s="254"/>
      <c r="F25" s="254"/>
      <c r="G25" s="254"/>
      <c r="H25" s="254"/>
      <c r="I25" s="254"/>
    </row>
    <row r="26" spans="2:9" ht="30">
      <c r="B26" s="79"/>
      <c r="C26" s="101" t="s">
        <v>163</v>
      </c>
      <c r="D26" s="105" t="s">
        <v>165</v>
      </c>
      <c r="E26" s="96" t="s">
        <v>166</v>
      </c>
      <c r="F26" s="96" t="s">
        <v>167</v>
      </c>
      <c r="G26" s="101" t="s">
        <v>168</v>
      </c>
      <c r="H26" s="96" t="s">
        <v>169</v>
      </c>
      <c r="I26" s="45" t="s">
        <v>170</v>
      </c>
    </row>
    <row r="27" spans="2:9">
      <c r="B27"/>
      <c r="C27" s="106" t="s">
        <v>136</v>
      </c>
      <c r="D27" s="103">
        <v>1550</v>
      </c>
      <c r="E27" s="103">
        <v>930</v>
      </c>
      <c r="F27" s="103">
        <v>2500</v>
      </c>
      <c r="G27" s="103">
        <v>775</v>
      </c>
      <c r="H27" s="103">
        <v>465</v>
      </c>
      <c r="I27" s="89">
        <f>SUM(D27:H27)</f>
        <v>6220</v>
      </c>
    </row>
    <row r="28" spans="2:9">
      <c r="B28"/>
      <c r="C28" s="106" t="s">
        <v>137</v>
      </c>
      <c r="D28" s="103">
        <v>340</v>
      </c>
      <c r="E28" s="103">
        <v>74</v>
      </c>
      <c r="F28" s="103">
        <v>300</v>
      </c>
      <c r="G28" s="103">
        <v>170</v>
      </c>
      <c r="H28" s="103">
        <v>37</v>
      </c>
      <c r="I28" s="89">
        <f t="shared" ref="I28:I34" si="0">SUM(D28:H28)</f>
        <v>921</v>
      </c>
    </row>
    <row r="29" spans="2:9" ht="30">
      <c r="B29"/>
      <c r="C29" s="106" t="s">
        <v>187</v>
      </c>
      <c r="D29" s="103">
        <v>4200</v>
      </c>
      <c r="E29" s="103">
        <v>1750</v>
      </c>
      <c r="F29" s="103">
        <v>5850</v>
      </c>
      <c r="G29" s="103">
        <v>2100</v>
      </c>
      <c r="H29" s="103">
        <v>875</v>
      </c>
      <c r="I29" s="89">
        <f t="shared" si="0"/>
        <v>14775</v>
      </c>
    </row>
    <row r="30" spans="2:9" ht="30">
      <c r="B30"/>
      <c r="C30" s="106" t="s">
        <v>188</v>
      </c>
      <c r="D30" s="103">
        <v>620</v>
      </c>
      <c r="E30" s="103">
        <v>190</v>
      </c>
      <c r="F30" s="103">
        <v>710</v>
      </c>
      <c r="G30" s="103">
        <v>310</v>
      </c>
      <c r="H30" s="103">
        <v>95</v>
      </c>
      <c r="I30" s="89">
        <f t="shared" si="0"/>
        <v>1925</v>
      </c>
    </row>
    <row r="31" spans="2:9">
      <c r="B31"/>
      <c r="C31" s="106" t="s">
        <v>140</v>
      </c>
      <c r="D31" s="103">
        <v>1856</v>
      </c>
      <c r="E31" s="103">
        <v>747</v>
      </c>
      <c r="F31" s="103">
        <v>2526</v>
      </c>
      <c r="G31" s="103">
        <v>928</v>
      </c>
      <c r="H31" s="103">
        <v>374</v>
      </c>
      <c r="I31" s="89">
        <f t="shared" si="0"/>
        <v>6431</v>
      </c>
    </row>
    <row r="32" spans="2:9" ht="30">
      <c r="B32"/>
      <c r="C32" s="106" t="s">
        <v>162</v>
      </c>
      <c r="D32" s="103">
        <v>10220</v>
      </c>
      <c r="E32" s="103">
        <v>3900</v>
      </c>
      <c r="F32" s="103">
        <v>13900</v>
      </c>
      <c r="G32" s="103">
        <v>5110</v>
      </c>
      <c r="H32" s="103">
        <v>1950</v>
      </c>
      <c r="I32" s="89">
        <f t="shared" si="0"/>
        <v>35080</v>
      </c>
    </row>
    <row r="33" spans="2:9">
      <c r="B33"/>
      <c r="C33" s="106" t="s">
        <v>142</v>
      </c>
      <c r="D33" s="103">
        <v>2940</v>
      </c>
      <c r="E33" s="103">
        <v>1320</v>
      </c>
      <c r="F33" s="103">
        <v>3870</v>
      </c>
      <c r="G33" s="103">
        <v>1470</v>
      </c>
      <c r="H33" s="103">
        <v>660</v>
      </c>
      <c r="I33" s="89">
        <f t="shared" si="0"/>
        <v>10260</v>
      </c>
    </row>
    <row r="34" spans="2:9">
      <c r="B34"/>
      <c r="C34" s="106" t="s">
        <v>143</v>
      </c>
      <c r="D34" s="103">
        <v>870</v>
      </c>
      <c r="E34" s="103">
        <v>310</v>
      </c>
      <c r="F34" s="103">
        <v>1120</v>
      </c>
      <c r="G34" s="103">
        <v>435</v>
      </c>
      <c r="H34" s="103">
        <v>155</v>
      </c>
      <c r="I34" s="89">
        <f t="shared" si="0"/>
        <v>2890</v>
      </c>
    </row>
    <row r="35" spans="2:9" s="20" customFormat="1">
      <c r="B35"/>
      <c r="C35" s="107" t="s">
        <v>177</v>
      </c>
      <c r="D35" s="103">
        <f>SUM(D27:D34)-D28-D28</f>
        <v>21916</v>
      </c>
      <c r="E35" s="103">
        <f>SUM(E27:E34)-E28-E28</f>
        <v>9073</v>
      </c>
      <c r="F35" s="103">
        <f t="shared" ref="F35:G35" si="1">SUM(F27:F34)-F28-F28</f>
        <v>30176</v>
      </c>
      <c r="G35" s="103">
        <f t="shared" si="1"/>
        <v>10958</v>
      </c>
      <c r="H35" s="103">
        <f>SUM(H27:H34)-H28-H28</f>
        <v>4537</v>
      </c>
      <c r="I35" s="103">
        <f>SUM(I29:I34)+I27-I28</f>
        <v>76660</v>
      </c>
    </row>
    <row r="36" spans="2:9" s="20" customFormat="1">
      <c r="B36"/>
      <c r="C36"/>
      <c r="D36"/>
      <c r="E36"/>
      <c r="F36"/>
      <c r="G36"/>
      <c r="H36"/>
      <c r="I36" s="24">
        <f>SUM(D35:H35)</f>
        <v>76660</v>
      </c>
    </row>
    <row r="37" spans="2:9" s="20" customFormat="1">
      <c r="B37"/>
      <c r="C37" s="23"/>
      <c r="D37"/>
      <c r="E37"/>
      <c r="F37"/>
      <c r="G37"/>
      <c r="H37"/>
      <c r="I37" s="25"/>
    </row>
    <row r="38" spans="2:9" s="20" customFormat="1" ht="40.5" customHeight="1">
      <c r="B38"/>
      <c r="C38" s="254" t="s">
        <v>171</v>
      </c>
      <c r="D38" s="254"/>
      <c r="E38" s="254"/>
      <c r="F38" s="254"/>
      <c r="G38" s="254"/>
      <c r="H38" s="254"/>
      <c r="I38" s="254"/>
    </row>
    <row r="39" spans="2:9" s="20" customFormat="1" ht="30">
      <c r="B39" s="79"/>
      <c r="C39" s="101" t="s">
        <v>163</v>
      </c>
      <c r="D39" s="105" t="s">
        <v>165</v>
      </c>
      <c r="E39" s="96" t="s">
        <v>166</v>
      </c>
      <c r="F39" s="96" t="s">
        <v>167</v>
      </c>
      <c r="G39" s="101" t="s">
        <v>168</v>
      </c>
      <c r="H39" s="96" t="s">
        <v>169</v>
      </c>
      <c r="I39" s="45" t="s">
        <v>174</v>
      </c>
    </row>
    <row r="40" spans="2:9" s="20" customFormat="1">
      <c r="B40"/>
      <c r="C40" s="106" t="s">
        <v>136</v>
      </c>
      <c r="D40" s="103">
        <v>2440</v>
      </c>
      <c r="E40" s="103">
        <v>1910</v>
      </c>
      <c r="F40" s="103">
        <v>4280</v>
      </c>
      <c r="G40" s="103">
        <v>1220</v>
      </c>
      <c r="H40" s="103">
        <v>955</v>
      </c>
      <c r="I40" s="89">
        <f>SUM(D40:H40)</f>
        <v>10805</v>
      </c>
    </row>
    <row r="41" spans="2:9" s="20" customFormat="1">
      <c r="B41"/>
      <c r="C41" s="106" t="s">
        <v>137</v>
      </c>
      <c r="D41" s="103">
        <v>430</v>
      </c>
      <c r="E41" s="103">
        <v>180</v>
      </c>
      <c r="F41" s="103">
        <v>570</v>
      </c>
      <c r="G41" s="103">
        <v>215</v>
      </c>
      <c r="H41" s="103">
        <v>90</v>
      </c>
      <c r="I41" s="89">
        <f t="shared" ref="I41:I48" si="2">SUM(D41:H41)</f>
        <v>1485</v>
      </c>
    </row>
    <row r="42" spans="2:9" s="20" customFormat="1" ht="30">
      <c r="B42"/>
      <c r="C42" s="106" t="s">
        <v>187</v>
      </c>
      <c r="D42" s="103">
        <v>6620</v>
      </c>
      <c r="E42" s="103">
        <v>3640</v>
      </c>
      <c r="F42" s="103">
        <v>10200</v>
      </c>
      <c r="G42" s="103">
        <v>3310</v>
      </c>
      <c r="H42" s="103">
        <v>1820</v>
      </c>
      <c r="I42" s="89">
        <f t="shared" si="2"/>
        <v>25590</v>
      </c>
    </row>
    <row r="43" spans="2:9" s="20" customFormat="1" ht="30">
      <c r="B43"/>
      <c r="C43" s="106" t="s">
        <v>188</v>
      </c>
      <c r="D43" s="103">
        <v>2380</v>
      </c>
      <c r="E43" s="103">
        <v>2380</v>
      </c>
      <c r="F43" s="103">
        <v>2380</v>
      </c>
      <c r="G43" s="103">
        <v>1190</v>
      </c>
      <c r="H43" s="103">
        <v>1190</v>
      </c>
      <c r="I43" s="89">
        <f t="shared" si="2"/>
        <v>9520</v>
      </c>
    </row>
    <row r="44" spans="2:9" s="20" customFormat="1">
      <c r="B44"/>
      <c r="C44" s="106" t="s">
        <v>140</v>
      </c>
      <c r="D44" s="299">
        <f>(D42+D43)*(0.22+0.029+0.031+0.02)</f>
        <v>2700.0000000000005</v>
      </c>
      <c r="E44" s="299">
        <f t="shared" ref="E44:H44" si="3">(E42+E43)*(0.22+0.029+0.031+0.02)</f>
        <v>1806.0000000000002</v>
      </c>
      <c r="F44" s="299">
        <f t="shared" si="3"/>
        <v>3774.0000000000005</v>
      </c>
      <c r="G44" s="299">
        <f t="shared" si="3"/>
        <v>1350.0000000000002</v>
      </c>
      <c r="H44" s="299">
        <f t="shared" si="3"/>
        <v>903.00000000000011</v>
      </c>
      <c r="I44" s="89">
        <f t="shared" si="2"/>
        <v>10533.000000000002</v>
      </c>
    </row>
    <row r="45" spans="2:9" s="20" customFormat="1" ht="30">
      <c r="B45"/>
      <c r="C45" s="106" t="s">
        <v>162</v>
      </c>
      <c r="D45" s="103">
        <v>18980</v>
      </c>
      <c r="E45" s="103">
        <v>18980</v>
      </c>
      <c r="F45" s="103">
        <v>18980</v>
      </c>
      <c r="G45" s="103">
        <v>9490</v>
      </c>
      <c r="H45" s="103">
        <v>9490</v>
      </c>
      <c r="I45" s="89">
        <f t="shared" si="2"/>
        <v>75920</v>
      </c>
    </row>
    <row r="46" spans="2:9" s="20" customFormat="1">
      <c r="B46"/>
      <c r="C46" s="106" t="s">
        <v>142</v>
      </c>
      <c r="D46" s="103">
        <v>9020</v>
      </c>
      <c r="E46" s="103">
        <v>9020</v>
      </c>
      <c r="F46" s="103">
        <v>9020</v>
      </c>
      <c r="G46" s="103">
        <v>4510</v>
      </c>
      <c r="H46" s="103">
        <v>4510</v>
      </c>
      <c r="I46" s="89">
        <f t="shared" si="2"/>
        <v>36080</v>
      </c>
    </row>
    <row r="47" spans="2:9" s="20" customFormat="1">
      <c r="B47"/>
      <c r="C47" s="106" t="s">
        <v>143</v>
      </c>
      <c r="D47" s="103">
        <v>4260</v>
      </c>
      <c r="E47" s="103">
        <v>4260</v>
      </c>
      <c r="F47" s="103">
        <v>4260</v>
      </c>
      <c r="G47" s="103">
        <v>2130</v>
      </c>
      <c r="H47" s="103">
        <v>2130</v>
      </c>
      <c r="I47" s="89">
        <f t="shared" si="2"/>
        <v>17040</v>
      </c>
    </row>
    <row r="48" spans="2:9" s="20" customFormat="1">
      <c r="B48"/>
      <c r="C48" s="106" t="s">
        <v>172</v>
      </c>
      <c r="D48" s="103">
        <v>150</v>
      </c>
      <c r="E48" s="103">
        <v>250</v>
      </c>
      <c r="F48" s="103">
        <v>400</v>
      </c>
      <c r="G48" s="103">
        <v>810</v>
      </c>
      <c r="H48" s="103">
        <v>125</v>
      </c>
      <c r="I48" s="89">
        <f t="shared" si="2"/>
        <v>1735</v>
      </c>
    </row>
    <row r="49" spans="2:9" s="20" customFormat="1">
      <c r="B49"/>
      <c r="C49" s="107" t="s">
        <v>177</v>
      </c>
      <c r="D49" s="103">
        <f>SUM(D40:D48)-D41-D41</f>
        <v>46120</v>
      </c>
      <c r="E49" s="103">
        <f>SUM(E40:E48)-E41-E41</f>
        <v>42066</v>
      </c>
      <c r="F49" s="103">
        <f t="shared" ref="F49:H49" si="4">SUM(F40:F48)-F41-F41</f>
        <v>52724</v>
      </c>
      <c r="G49" s="103">
        <f t="shared" si="4"/>
        <v>23795</v>
      </c>
      <c r="H49" s="103">
        <f t="shared" si="4"/>
        <v>21033</v>
      </c>
      <c r="I49" s="103">
        <f>SUM(I43:I48)+I41-I42</f>
        <v>126723</v>
      </c>
    </row>
    <row r="50" spans="2:9" s="20" customFormat="1">
      <c r="B50"/>
      <c r="C50"/>
      <c r="D50"/>
      <c r="E50"/>
      <c r="F50"/>
      <c r="G50"/>
      <c r="H50"/>
      <c r="I50" s="24">
        <f>SUM(D49:H49)</f>
        <v>185738</v>
      </c>
    </row>
    <row r="51" spans="2:9" s="20" customFormat="1">
      <c r="B51" s="21"/>
      <c r="G51" s="22"/>
    </row>
    <row r="52" spans="2:9" s="20" customFormat="1">
      <c r="B52" s="21"/>
      <c r="G52" s="22"/>
    </row>
    <row r="53" spans="2:9" s="20" customFormat="1">
      <c r="B53" s="21"/>
      <c r="G53" s="22"/>
    </row>
    <row r="54" spans="2:9" s="20" customFormat="1">
      <c r="B54" s="21"/>
      <c r="G54" s="22"/>
    </row>
    <row r="55" spans="2:9" s="20" customFormat="1">
      <c r="B55" s="21"/>
      <c r="G55" s="22"/>
    </row>
    <row r="56" spans="2:9" s="20" customFormat="1">
      <c r="B56" s="21"/>
      <c r="G56" s="22"/>
    </row>
    <row r="57" spans="2:9" s="20" customFormat="1">
      <c r="B57" s="21"/>
      <c r="G57" s="22"/>
    </row>
    <row r="58" spans="2:9" s="20" customFormat="1">
      <c r="B58" s="21"/>
      <c r="G58" s="22"/>
    </row>
    <row r="59" spans="2:9" s="20" customFormat="1">
      <c r="B59" s="21"/>
      <c r="G59" s="22"/>
    </row>
    <row r="60" spans="2:9" s="20" customFormat="1">
      <c r="B60" s="21"/>
      <c r="G60" s="22"/>
    </row>
    <row r="61" spans="2:9" s="20" customFormat="1">
      <c r="B61" s="21"/>
      <c r="G61" s="22"/>
    </row>
    <row r="62" spans="2:9" s="20" customFormat="1">
      <c r="B62" s="21"/>
      <c r="G62" s="22"/>
    </row>
    <row r="63" spans="2:9" s="20" customFormat="1">
      <c r="B63" s="21"/>
      <c r="G63" s="22"/>
    </row>
    <row r="64" spans="2:9" s="20" customFormat="1">
      <c r="B64" s="21"/>
      <c r="G64" s="22"/>
    </row>
    <row r="65" spans="2:7" s="20" customFormat="1">
      <c r="B65" s="21"/>
      <c r="G65" s="22"/>
    </row>
    <row r="66" spans="2:7" s="20" customFormat="1">
      <c r="B66" s="21"/>
      <c r="G66" s="22"/>
    </row>
    <row r="67" spans="2:7" s="20" customFormat="1">
      <c r="B67" s="21"/>
      <c r="G67" s="22"/>
    </row>
    <row r="68" spans="2:7" s="20" customFormat="1">
      <c r="B68" s="21"/>
      <c r="G68" s="22"/>
    </row>
    <row r="69" spans="2:7" s="20" customFormat="1">
      <c r="B69" s="21"/>
      <c r="G69" s="22"/>
    </row>
    <row r="70" spans="2:7" s="20" customFormat="1">
      <c r="B70" s="21"/>
      <c r="G70" s="22"/>
    </row>
    <row r="71" spans="2:7" s="20" customFormat="1">
      <c r="B71" s="21"/>
      <c r="G71" s="22"/>
    </row>
    <row r="72" spans="2:7" s="20" customFormat="1">
      <c r="B72" s="21"/>
      <c r="G72" s="22"/>
    </row>
    <row r="73" spans="2:7" s="20" customFormat="1">
      <c r="B73" s="21"/>
      <c r="G73" s="22"/>
    </row>
    <row r="74" spans="2:7" s="20" customFormat="1">
      <c r="B74" s="21"/>
      <c r="G74" s="22"/>
    </row>
    <row r="75" spans="2:7" s="20" customFormat="1">
      <c r="B75" s="21"/>
      <c r="G75" s="22"/>
    </row>
    <row r="76" spans="2:7" s="20" customFormat="1">
      <c r="B76" s="21"/>
      <c r="G76" s="22"/>
    </row>
    <row r="77" spans="2:7" s="20" customFormat="1">
      <c r="B77" s="21"/>
      <c r="G77" s="22"/>
    </row>
    <row r="78" spans="2:7" s="20" customFormat="1">
      <c r="B78" s="21"/>
      <c r="G78" s="22"/>
    </row>
    <row r="79" spans="2:7" s="20" customFormat="1">
      <c r="B79" s="21"/>
      <c r="G79" s="22"/>
    </row>
    <row r="80" spans="2:7" s="20" customFormat="1">
      <c r="B80" s="21"/>
      <c r="G80" s="22"/>
    </row>
    <row r="81" spans="2:7" s="20" customFormat="1">
      <c r="B81" s="21"/>
      <c r="G81" s="22"/>
    </row>
    <row r="82" spans="2:7" s="20" customFormat="1">
      <c r="B82" s="21"/>
      <c r="G82" s="22"/>
    </row>
    <row r="83" spans="2:7" s="20" customFormat="1">
      <c r="B83" s="21"/>
      <c r="G83" s="22"/>
    </row>
    <row r="84" spans="2:7" s="20" customFormat="1">
      <c r="B84" s="21"/>
      <c r="G84" s="22"/>
    </row>
    <row r="85" spans="2:7" s="20" customFormat="1">
      <c r="B85" s="21"/>
      <c r="G85" s="22"/>
    </row>
    <row r="86" spans="2:7" s="20" customFormat="1">
      <c r="B86" s="21"/>
      <c r="G86" s="22"/>
    </row>
    <row r="87" spans="2:7" s="20" customFormat="1">
      <c r="B87" s="21"/>
      <c r="G87" s="22"/>
    </row>
    <row r="88" spans="2:7" s="20" customFormat="1">
      <c r="B88" s="21"/>
      <c r="G88" s="22"/>
    </row>
    <row r="89" spans="2:7" s="20" customFormat="1">
      <c r="B89" s="21"/>
      <c r="G89" s="22"/>
    </row>
    <row r="90" spans="2:7" s="20" customFormat="1">
      <c r="B90" s="21"/>
      <c r="G90" s="22"/>
    </row>
    <row r="91" spans="2:7" s="20" customFormat="1">
      <c r="B91" s="21"/>
      <c r="G91" s="22"/>
    </row>
    <row r="92" spans="2:7" s="20" customFormat="1">
      <c r="B92" s="21"/>
      <c r="G92" s="22"/>
    </row>
    <row r="93" spans="2:7" s="20" customFormat="1">
      <c r="B93" s="21"/>
      <c r="G93" s="22"/>
    </row>
    <row r="94" spans="2:7" s="20" customFormat="1">
      <c r="B94" s="21"/>
      <c r="G94" s="22"/>
    </row>
    <row r="95" spans="2:7" s="20" customFormat="1">
      <c r="B95" s="21"/>
      <c r="G95" s="22"/>
    </row>
    <row r="96" spans="2:7" s="20" customFormat="1">
      <c r="B96" s="21"/>
      <c r="G96" s="22"/>
    </row>
    <row r="97" spans="2:7" s="20" customFormat="1">
      <c r="B97" s="21"/>
      <c r="G97" s="22"/>
    </row>
    <row r="98" spans="2:7" s="20" customFormat="1">
      <c r="B98" s="21"/>
      <c r="G98" s="22"/>
    </row>
    <row r="99" spans="2:7" s="20" customFormat="1">
      <c r="B99" s="21"/>
      <c r="G99" s="22"/>
    </row>
    <row r="100" spans="2:7" s="20" customFormat="1">
      <c r="B100" s="21"/>
      <c r="G100" s="22"/>
    </row>
    <row r="101" spans="2:7" s="20" customFormat="1">
      <c r="B101" s="21"/>
      <c r="G101" s="22"/>
    </row>
    <row r="102" spans="2:7" s="20" customFormat="1">
      <c r="B102" s="21"/>
      <c r="G102" s="22"/>
    </row>
    <row r="103" spans="2:7" s="20" customFormat="1">
      <c r="B103" s="21"/>
      <c r="G103" s="22"/>
    </row>
    <row r="104" spans="2:7" s="20" customFormat="1">
      <c r="B104" s="21"/>
      <c r="G104" s="22"/>
    </row>
    <row r="105" spans="2:7" s="20" customFormat="1">
      <c r="B105" s="21"/>
      <c r="G105" s="22"/>
    </row>
    <row r="106" spans="2:7" s="20" customFormat="1">
      <c r="B106" s="21"/>
      <c r="G106" s="22"/>
    </row>
    <row r="107" spans="2:7" s="20" customFormat="1">
      <c r="B107" s="21"/>
      <c r="G107" s="22"/>
    </row>
    <row r="108" spans="2:7" s="20" customFormat="1">
      <c r="B108" s="21"/>
      <c r="G108" s="22"/>
    </row>
    <row r="109" spans="2:7" s="20" customFormat="1">
      <c r="B109" s="21"/>
      <c r="G109" s="22"/>
    </row>
    <row r="110" spans="2:7" s="20" customFormat="1">
      <c r="B110" s="21"/>
      <c r="G110" s="22"/>
    </row>
    <row r="111" spans="2:7" s="20" customFormat="1">
      <c r="B111" s="21"/>
      <c r="G111" s="22"/>
    </row>
    <row r="112" spans="2:7" s="20" customFormat="1">
      <c r="B112" s="21"/>
      <c r="G112" s="22"/>
    </row>
    <row r="113" spans="2:7" s="20" customFormat="1">
      <c r="B113" s="21"/>
      <c r="G113" s="22"/>
    </row>
    <row r="114" spans="2:7" s="20" customFormat="1">
      <c r="B114" s="21"/>
      <c r="G114" s="22"/>
    </row>
    <row r="115" spans="2:7" s="20" customFormat="1">
      <c r="B115" s="21"/>
      <c r="G115" s="22"/>
    </row>
    <row r="116" spans="2:7" s="20" customFormat="1">
      <c r="B116" s="21"/>
      <c r="G116" s="22"/>
    </row>
    <row r="117" spans="2:7" s="20" customFormat="1">
      <c r="B117" s="21"/>
      <c r="G117" s="22"/>
    </row>
    <row r="118" spans="2:7" s="20" customFormat="1">
      <c r="B118" s="21"/>
      <c r="G118" s="22"/>
    </row>
    <row r="119" spans="2:7" s="20" customFormat="1">
      <c r="B119" s="21"/>
      <c r="G119" s="22"/>
    </row>
    <row r="120" spans="2:7" s="20" customFormat="1">
      <c r="B120" s="21"/>
      <c r="G120" s="22"/>
    </row>
    <row r="121" spans="2:7" s="20" customFormat="1">
      <c r="B121" s="21"/>
      <c r="G121" s="22"/>
    </row>
    <row r="122" spans="2:7" s="20" customFormat="1">
      <c r="B122" s="21"/>
      <c r="G122" s="22"/>
    </row>
    <row r="123" spans="2:7" s="20" customFormat="1">
      <c r="B123" s="21"/>
      <c r="G123" s="22"/>
    </row>
    <row r="124" spans="2:7" s="20" customFormat="1">
      <c r="B124" s="21"/>
      <c r="G124" s="22"/>
    </row>
    <row r="125" spans="2:7" s="20" customFormat="1">
      <c r="B125" s="21"/>
      <c r="G125" s="22"/>
    </row>
    <row r="126" spans="2:7" s="20" customFormat="1">
      <c r="B126" s="21"/>
      <c r="G126" s="22"/>
    </row>
    <row r="127" spans="2:7" s="20" customFormat="1">
      <c r="B127" s="21"/>
      <c r="G127" s="22"/>
    </row>
    <row r="128" spans="2:7" s="20" customFormat="1">
      <c r="B128" s="21"/>
      <c r="G128" s="22"/>
    </row>
    <row r="129" spans="2:7" s="20" customFormat="1">
      <c r="B129" s="21"/>
      <c r="G129" s="22"/>
    </row>
    <row r="130" spans="2:7" s="20" customFormat="1">
      <c r="B130" s="21"/>
      <c r="G130" s="22"/>
    </row>
    <row r="131" spans="2:7" s="20" customFormat="1">
      <c r="B131" s="21"/>
      <c r="G131" s="22"/>
    </row>
    <row r="132" spans="2:7" s="20" customFormat="1">
      <c r="B132" s="21"/>
      <c r="G132" s="22"/>
    </row>
    <row r="133" spans="2:7" s="20" customFormat="1">
      <c r="B133" s="21"/>
      <c r="G133" s="22"/>
    </row>
    <row r="134" spans="2:7" s="20" customFormat="1">
      <c r="B134" s="21"/>
      <c r="G134" s="22"/>
    </row>
    <row r="135" spans="2:7" s="20" customFormat="1">
      <c r="B135" s="21"/>
      <c r="G135" s="22"/>
    </row>
    <row r="136" spans="2:7" s="20" customFormat="1">
      <c r="B136" s="21"/>
      <c r="G136" s="22"/>
    </row>
    <row r="137" spans="2:7" s="20" customFormat="1">
      <c r="B137" s="21"/>
      <c r="G137" s="22"/>
    </row>
    <row r="138" spans="2:7" s="20" customFormat="1">
      <c r="B138" s="21"/>
      <c r="G138" s="22"/>
    </row>
    <row r="139" spans="2:7" s="20" customFormat="1">
      <c r="B139" s="21"/>
      <c r="G139" s="22"/>
    </row>
    <row r="140" spans="2:7" s="20" customFormat="1">
      <c r="B140" s="21"/>
      <c r="G140" s="22"/>
    </row>
    <row r="141" spans="2:7" s="20" customFormat="1">
      <c r="B141" s="21"/>
      <c r="G141" s="22"/>
    </row>
    <row r="142" spans="2:7" s="20" customFormat="1">
      <c r="B142" s="21"/>
      <c r="G142" s="22"/>
    </row>
    <row r="143" spans="2:7" s="20" customFormat="1">
      <c r="B143" s="21"/>
      <c r="G143" s="22"/>
    </row>
    <row r="144" spans="2:7" s="20" customFormat="1">
      <c r="B144" s="21"/>
      <c r="G144" s="22"/>
    </row>
    <row r="145" spans="2:7" s="20" customFormat="1">
      <c r="B145" s="21"/>
      <c r="G145" s="22"/>
    </row>
    <row r="146" spans="2:7" s="20" customFormat="1">
      <c r="B146" s="21"/>
      <c r="G146" s="22"/>
    </row>
    <row r="147" spans="2:7" s="20" customFormat="1">
      <c r="B147" s="21"/>
      <c r="G147" s="22"/>
    </row>
    <row r="148" spans="2:7" s="20" customFormat="1">
      <c r="B148" s="21"/>
      <c r="G148" s="22"/>
    </row>
    <row r="149" spans="2:7" s="20" customFormat="1">
      <c r="B149" s="21"/>
      <c r="G149" s="22"/>
    </row>
    <row r="150" spans="2:7" s="20" customFormat="1">
      <c r="B150" s="21"/>
      <c r="G150" s="22"/>
    </row>
    <row r="151" spans="2:7" s="20" customFormat="1">
      <c r="B151" s="21"/>
      <c r="G151" s="22"/>
    </row>
    <row r="152" spans="2:7" s="20" customFormat="1">
      <c r="B152" s="21"/>
      <c r="G152" s="22"/>
    </row>
    <row r="153" spans="2:7" s="20" customFormat="1">
      <c r="B153" s="21"/>
      <c r="G153" s="22"/>
    </row>
    <row r="154" spans="2:7" s="20" customFormat="1">
      <c r="B154" s="21"/>
      <c r="G154" s="22"/>
    </row>
    <row r="155" spans="2:7" s="20" customFormat="1">
      <c r="B155" s="21"/>
      <c r="G155" s="22"/>
    </row>
    <row r="156" spans="2:7" s="20" customFormat="1">
      <c r="B156" s="21"/>
      <c r="G156" s="22"/>
    </row>
    <row r="157" spans="2:7" s="20" customFormat="1">
      <c r="B157" s="21"/>
      <c r="G157" s="22"/>
    </row>
    <row r="158" spans="2:7" s="20" customFormat="1">
      <c r="B158" s="21"/>
      <c r="G158" s="22"/>
    </row>
    <row r="159" spans="2:7" s="20" customFormat="1">
      <c r="B159" s="21"/>
      <c r="G159" s="22"/>
    </row>
    <row r="160" spans="2:7" s="20" customFormat="1">
      <c r="B160" s="21"/>
      <c r="G160" s="22"/>
    </row>
    <row r="161" spans="2:7" s="20" customFormat="1">
      <c r="B161" s="21"/>
      <c r="G161" s="22"/>
    </row>
    <row r="162" spans="2:7" s="20" customFormat="1">
      <c r="B162" s="21"/>
      <c r="G162" s="22"/>
    </row>
    <row r="163" spans="2:7" s="20" customFormat="1">
      <c r="B163" s="21"/>
      <c r="G163" s="22"/>
    </row>
    <row r="164" spans="2:7" s="20" customFormat="1">
      <c r="B164" s="21"/>
      <c r="G164" s="22"/>
    </row>
    <row r="165" spans="2:7" s="20" customFormat="1">
      <c r="B165" s="21"/>
      <c r="G165" s="22"/>
    </row>
    <row r="166" spans="2:7" s="20" customFormat="1">
      <c r="B166" s="21"/>
      <c r="G166" s="22"/>
    </row>
    <row r="167" spans="2:7" s="20" customFormat="1">
      <c r="B167" s="21"/>
      <c r="G167" s="22"/>
    </row>
    <row r="168" spans="2:7" s="20" customFormat="1">
      <c r="B168" s="21"/>
      <c r="G168" s="22"/>
    </row>
    <row r="169" spans="2:7" s="20" customFormat="1">
      <c r="B169" s="21"/>
      <c r="G169" s="22"/>
    </row>
    <row r="170" spans="2:7" s="20" customFormat="1">
      <c r="B170" s="21"/>
      <c r="G170" s="22"/>
    </row>
    <row r="171" spans="2:7" s="20" customFormat="1">
      <c r="B171" s="21"/>
      <c r="G171" s="22"/>
    </row>
    <row r="172" spans="2:7" s="20" customFormat="1">
      <c r="B172" s="21"/>
      <c r="G172" s="22"/>
    </row>
    <row r="173" spans="2:7" s="20" customFormat="1">
      <c r="B173" s="21"/>
      <c r="G173" s="22"/>
    </row>
    <row r="174" spans="2:7" s="20" customFormat="1">
      <c r="B174" s="21"/>
      <c r="G174" s="22"/>
    </row>
    <row r="175" spans="2:7" s="20" customFormat="1">
      <c r="B175" s="21"/>
      <c r="G175" s="22"/>
    </row>
    <row r="176" spans="2:7" s="20" customFormat="1">
      <c r="B176" s="21"/>
      <c r="G176" s="22"/>
    </row>
    <row r="177" spans="2:7" s="20" customFormat="1">
      <c r="B177" s="21"/>
      <c r="G177" s="22"/>
    </row>
    <row r="178" spans="2:7" s="20" customFormat="1">
      <c r="B178" s="21"/>
      <c r="G178" s="22"/>
    </row>
    <row r="179" spans="2:7" s="20" customFormat="1">
      <c r="B179" s="21"/>
      <c r="G179" s="22"/>
    </row>
    <row r="180" spans="2:7" s="20" customFormat="1">
      <c r="B180" s="21"/>
      <c r="G180" s="22"/>
    </row>
    <row r="181" spans="2:7" s="20" customFormat="1">
      <c r="B181" s="21"/>
      <c r="G181" s="22"/>
    </row>
    <row r="182" spans="2:7" s="20" customFormat="1">
      <c r="B182" s="21"/>
      <c r="G182" s="22"/>
    </row>
    <row r="183" spans="2:7" s="20" customFormat="1">
      <c r="B183" s="21"/>
      <c r="G183" s="22"/>
    </row>
    <row r="184" spans="2:7" s="20" customFormat="1">
      <c r="B184" s="21"/>
      <c r="G184" s="22"/>
    </row>
    <row r="185" spans="2:7" s="20" customFormat="1">
      <c r="B185" s="21"/>
      <c r="G185" s="22"/>
    </row>
    <row r="186" spans="2:7" s="20" customFormat="1">
      <c r="B186" s="21"/>
      <c r="G186" s="22"/>
    </row>
    <row r="187" spans="2:7" s="20" customFormat="1">
      <c r="B187" s="21"/>
      <c r="G187" s="22"/>
    </row>
    <row r="188" spans="2:7" s="20" customFormat="1">
      <c r="B188" s="21"/>
      <c r="G188" s="22"/>
    </row>
    <row r="189" spans="2:7" s="20" customFormat="1">
      <c r="B189" s="21"/>
      <c r="G189" s="22"/>
    </row>
    <row r="190" spans="2:7" s="20" customFormat="1">
      <c r="B190" s="21"/>
      <c r="G190" s="22"/>
    </row>
    <row r="191" spans="2:7" s="20" customFormat="1">
      <c r="B191" s="21"/>
      <c r="G191" s="22"/>
    </row>
    <row r="192" spans="2:7" s="20" customFormat="1">
      <c r="B192" s="21"/>
      <c r="G192" s="22"/>
    </row>
    <row r="193" spans="2:7" s="20" customFormat="1">
      <c r="B193" s="21"/>
      <c r="G193" s="22"/>
    </row>
    <row r="194" spans="2:7" s="20" customFormat="1">
      <c r="B194" s="21"/>
      <c r="G194" s="22"/>
    </row>
    <row r="195" spans="2:7" s="20" customFormat="1">
      <c r="B195" s="21"/>
      <c r="G195" s="22"/>
    </row>
    <row r="196" spans="2:7" s="20" customFormat="1">
      <c r="B196" s="21"/>
      <c r="G196" s="22"/>
    </row>
    <row r="197" spans="2:7" s="20" customFormat="1">
      <c r="B197" s="21"/>
      <c r="G197" s="22"/>
    </row>
    <row r="198" spans="2:7" s="20" customFormat="1">
      <c r="B198" s="21"/>
      <c r="G198" s="22"/>
    </row>
    <row r="199" spans="2:7" s="20" customFormat="1">
      <c r="B199" s="21"/>
      <c r="G199" s="22"/>
    </row>
    <row r="200" spans="2:7" s="20" customFormat="1">
      <c r="B200" s="21"/>
      <c r="G200" s="22"/>
    </row>
    <row r="201" spans="2:7" s="20" customFormat="1">
      <c r="B201" s="21"/>
      <c r="G201" s="22"/>
    </row>
    <row r="202" spans="2:7" s="20" customFormat="1">
      <c r="B202" s="21"/>
      <c r="G202" s="22"/>
    </row>
    <row r="203" spans="2:7" s="20" customFormat="1">
      <c r="B203" s="21"/>
      <c r="G203" s="22"/>
    </row>
    <row r="204" spans="2:7" s="20" customFormat="1">
      <c r="B204" s="21"/>
      <c r="G204" s="22"/>
    </row>
    <row r="205" spans="2:7" s="20" customFormat="1">
      <c r="B205" s="21"/>
      <c r="G205" s="22"/>
    </row>
    <row r="206" spans="2:7" s="20" customFormat="1">
      <c r="B206" s="21"/>
      <c r="G206" s="22"/>
    </row>
    <row r="207" spans="2:7" s="20" customFormat="1">
      <c r="B207" s="21"/>
      <c r="G207" s="22"/>
    </row>
    <row r="208" spans="2:7" s="20" customFormat="1">
      <c r="B208" s="21"/>
      <c r="G208" s="22"/>
    </row>
    <row r="209" spans="2:7" s="20" customFormat="1">
      <c r="B209" s="21"/>
      <c r="G209" s="22"/>
    </row>
    <row r="210" spans="2:7" s="20" customFormat="1">
      <c r="B210" s="21"/>
      <c r="G210" s="22"/>
    </row>
    <row r="211" spans="2:7" s="20" customFormat="1">
      <c r="B211" s="21"/>
      <c r="G211" s="22"/>
    </row>
    <row r="212" spans="2:7" s="20" customFormat="1">
      <c r="B212" s="21"/>
      <c r="G212" s="22"/>
    </row>
    <row r="213" spans="2:7" s="20" customFormat="1">
      <c r="B213" s="21"/>
      <c r="G213" s="22"/>
    </row>
    <row r="214" spans="2:7" s="20" customFormat="1">
      <c r="B214" s="21"/>
      <c r="G214" s="22"/>
    </row>
    <row r="215" spans="2:7" s="20" customFormat="1">
      <c r="B215" s="21"/>
      <c r="G215" s="22"/>
    </row>
    <row r="216" spans="2:7" s="20" customFormat="1">
      <c r="B216" s="21"/>
      <c r="G216" s="22"/>
    </row>
    <row r="217" spans="2:7" s="20" customFormat="1">
      <c r="B217" s="21"/>
      <c r="G217" s="22"/>
    </row>
    <row r="218" spans="2:7" s="20" customFormat="1">
      <c r="B218" s="21"/>
      <c r="G218" s="22"/>
    </row>
    <row r="219" spans="2:7" s="20" customFormat="1">
      <c r="B219" s="21"/>
      <c r="G219" s="22"/>
    </row>
    <row r="220" spans="2:7" s="20" customFormat="1">
      <c r="B220" s="21"/>
      <c r="G220" s="22"/>
    </row>
    <row r="221" spans="2:7" s="20" customFormat="1">
      <c r="B221" s="21"/>
      <c r="G221" s="22"/>
    </row>
    <row r="222" spans="2:7" s="20" customFormat="1">
      <c r="B222" s="21"/>
      <c r="G222" s="22"/>
    </row>
    <row r="223" spans="2:7" s="20" customFormat="1">
      <c r="B223" s="21"/>
      <c r="G223" s="22"/>
    </row>
    <row r="224" spans="2:7" s="20" customFormat="1">
      <c r="B224" s="21"/>
      <c r="G224" s="22"/>
    </row>
    <row r="225" spans="2:7" s="20" customFormat="1">
      <c r="B225" s="21"/>
      <c r="G225" s="22"/>
    </row>
    <row r="226" spans="2:7" s="20" customFormat="1">
      <c r="B226" s="21"/>
      <c r="G226" s="22"/>
    </row>
    <row r="227" spans="2:7" s="20" customFormat="1">
      <c r="B227" s="21"/>
      <c r="G227" s="22"/>
    </row>
    <row r="228" spans="2:7" s="20" customFormat="1">
      <c r="B228" s="21"/>
      <c r="G228" s="22"/>
    </row>
    <row r="229" spans="2:7" s="20" customFormat="1">
      <c r="B229" s="21"/>
      <c r="G229" s="22"/>
    </row>
    <row r="230" spans="2:7" s="20" customFormat="1">
      <c r="B230" s="21"/>
      <c r="G230" s="22"/>
    </row>
    <row r="231" spans="2:7" s="20" customFormat="1">
      <c r="B231" s="21"/>
      <c r="G231" s="22"/>
    </row>
    <row r="232" spans="2:7" s="20" customFormat="1">
      <c r="B232" s="21"/>
      <c r="G232" s="22"/>
    </row>
    <row r="233" spans="2:7" s="20" customFormat="1">
      <c r="B233" s="21"/>
      <c r="G233" s="22"/>
    </row>
    <row r="234" spans="2:7" s="20" customFormat="1">
      <c r="B234" s="21"/>
      <c r="G234" s="22"/>
    </row>
    <row r="235" spans="2:7" s="20" customFormat="1">
      <c r="B235" s="21"/>
      <c r="G235" s="22"/>
    </row>
    <row r="236" spans="2:7" s="20" customFormat="1">
      <c r="B236" s="21"/>
      <c r="G236" s="22"/>
    </row>
    <row r="237" spans="2:7" s="20" customFormat="1">
      <c r="B237" s="21"/>
      <c r="G237" s="22"/>
    </row>
    <row r="238" spans="2:7" s="20" customFormat="1">
      <c r="B238" s="21"/>
      <c r="G238" s="22"/>
    </row>
    <row r="239" spans="2:7" s="20" customFormat="1">
      <c r="B239" s="21"/>
      <c r="G239" s="22"/>
    </row>
    <row r="240" spans="2:7" s="20" customFormat="1">
      <c r="B240" s="21"/>
      <c r="G240" s="22"/>
    </row>
    <row r="241" spans="2:7" s="20" customFormat="1">
      <c r="B241" s="21"/>
      <c r="G241" s="22"/>
    </row>
    <row r="242" spans="2:7" s="20" customFormat="1">
      <c r="B242" s="21"/>
      <c r="G242" s="22"/>
    </row>
    <row r="243" spans="2:7" s="20" customFormat="1">
      <c r="B243" s="21"/>
      <c r="G243" s="22"/>
    </row>
    <row r="244" spans="2:7" s="20" customFormat="1">
      <c r="B244" s="21"/>
      <c r="G244" s="22"/>
    </row>
    <row r="245" spans="2:7" s="20" customFormat="1">
      <c r="B245" s="21"/>
      <c r="G245" s="22"/>
    </row>
    <row r="246" spans="2:7" s="20" customFormat="1">
      <c r="B246" s="21"/>
      <c r="G246" s="22"/>
    </row>
    <row r="247" spans="2:7" s="20" customFormat="1">
      <c r="B247" s="21"/>
      <c r="G247" s="22"/>
    </row>
    <row r="248" spans="2:7" s="20" customFormat="1">
      <c r="B248" s="21"/>
      <c r="G248" s="22"/>
    </row>
    <row r="249" spans="2:7" s="20" customFormat="1">
      <c r="B249" s="21"/>
      <c r="G249" s="22"/>
    </row>
    <row r="250" spans="2:7" s="20" customFormat="1">
      <c r="B250" s="21"/>
      <c r="G250" s="22"/>
    </row>
    <row r="251" spans="2:7" s="20" customFormat="1">
      <c r="B251" s="21"/>
      <c r="G251" s="22"/>
    </row>
    <row r="252" spans="2:7" s="20" customFormat="1">
      <c r="B252" s="21"/>
      <c r="G252" s="22"/>
    </row>
    <row r="253" spans="2:7" s="20" customFormat="1">
      <c r="B253" s="21"/>
      <c r="G253" s="22"/>
    </row>
    <row r="254" spans="2:7" s="20" customFormat="1">
      <c r="B254" s="21"/>
      <c r="G254" s="22"/>
    </row>
    <row r="255" spans="2:7" s="20" customFormat="1">
      <c r="B255" s="21"/>
      <c r="G255" s="22"/>
    </row>
    <row r="256" spans="2:7" s="20" customFormat="1">
      <c r="B256" s="21"/>
      <c r="G256" s="22"/>
    </row>
    <row r="257" spans="2:9" s="20" customFormat="1">
      <c r="B257" s="21"/>
      <c r="G257" s="22"/>
    </row>
    <row r="258" spans="2:9" s="20" customFormat="1">
      <c r="B258" s="21"/>
      <c r="G258" s="22"/>
    </row>
    <row r="259" spans="2:9" s="20" customFormat="1">
      <c r="B259" s="21"/>
      <c r="G259" s="22"/>
    </row>
    <row r="260" spans="2:9" s="20" customFormat="1">
      <c r="B260" s="21"/>
      <c r="G260" s="22"/>
    </row>
    <row r="261" spans="2:9" s="20" customFormat="1">
      <c r="B261" s="21"/>
      <c r="G261" s="22"/>
    </row>
    <row r="262" spans="2:9" s="20" customFormat="1">
      <c r="B262" s="21"/>
      <c r="G262" s="22"/>
    </row>
    <row r="263" spans="2:9" s="20" customFormat="1">
      <c r="B263" s="21"/>
      <c r="G263" s="22"/>
    </row>
    <row r="264" spans="2:9" s="20" customFormat="1">
      <c r="B264" s="21"/>
      <c r="G264" s="22"/>
    </row>
    <row r="265" spans="2:9" s="20" customFormat="1">
      <c r="B265" s="21"/>
      <c r="G265" s="22"/>
    </row>
    <row r="266" spans="2:9" s="20" customFormat="1">
      <c r="B266" s="21"/>
      <c r="G266" s="22"/>
    </row>
    <row r="267" spans="2:9" s="20" customFormat="1">
      <c r="B267" s="21"/>
      <c r="G267" s="22"/>
    </row>
    <row r="268" spans="2:9" s="20" customFormat="1">
      <c r="B268" s="21"/>
      <c r="G268" s="22"/>
    </row>
    <row r="269" spans="2:9" s="20" customFormat="1">
      <c r="B269" s="21"/>
      <c r="G269" s="22"/>
    </row>
    <row r="270" spans="2:9">
      <c r="E270" s="14"/>
      <c r="F270" s="14"/>
      <c r="G270" s="15"/>
      <c r="H270" s="14"/>
      <c r="I270" s="14"/>
    </row>
    <row r="271" spans="2:9">
      <c r="E271" s="14"/>
      <c r="F271" s="14"/>
      <c r="G271" s="15"/>
      <c r="H271" s="14"/>
      <c r="I271" s="14"/>
    </row>
    <row r="272" spans="2:9">
      <c r="E272" s="14"/>
      <c r="F272" s="14"/>
      <c r="G272" s="15"/>
      <c r="H272" s="14"/>
      <c r="I272" s="14"/>
    </row>
    <row r="273" spans="5:9">
      <c r="E273" s="14"/>
      <c r="F273" s="14"/>
      <c r="G273" s="15"/>
      <c r="H273" s="14"/>
      <c r="I273" s="14"/>
    </row>
    <row r="274" spans="5:9">
      <c r="E274" s="14"/>
      <c r="F274" s="14"/>
      <c r="G274" s="15"/>
      <c r="H274" s="14"/>
      <c r="I274" s="14"/>
    </row>
    <row r="275" spans="5:9">
      <c r="E275" s="14"/>
      <c r="F275" s="14"/>
      <c r="G275" s="15"/>
      <c r="H275" s="14"/>
      <c r="I275" s="14"/>
    </row>
    <row r="276" spans="5:9">
      <c r="E276" s="14"/>
      <c r="F276" s="14"/>
      <c r="G276" s="15"/>
      <c r="H276" s="14"/>
      <c r="I276" s="14"/>
    </row>
  </sheetData>
  <mergeCells count="8">
    <mergeCell ref="C25:I25"/>
    <mergeCell ref="C38:I38"/>
    <mergeCell ref="B2:I2"/>
    <mergeCell ref="B10:C10"/>
    <mergeCell ref="C11:D11"/>
    <mergeCell ref="D3:H3"/>
    <mergeCell ref="C3:C4"/>
    <mergeCell ref="B3:B4"/>
  </mergeCells>
  <pageMargins left="0.7" right="0.7" top="0.75" bottom="0.75" header="0.3" footer="0.3"/>
  <pageSetup paperSize="9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0"/>
  <sheetViews>
    <sheetView topLeftCell="C1" workbookViewId="0">
      <selection activeCell="R9" sqref="R9"/>
    </sheetView>
  </sheetViews>
  <sheetFormatPr defaultColWidth="6.5703125" defaultRowHeight="15"/>
  <cols>
    <col min="1" max="1" width="3.85546875" customWidth="1"/>
    <col min="2" max="2" width="8.28515625" customWidth="1"/>
    <col min="3" max="3" width="8.85546875" customWidth="1"/>
    <col min="4" max="4" width="9" customWidth="1"/>
    <col min="5" max="5" width="9.7109375" customWidth="1"/>
    <col min="6" max="6" width="8.28515625" customWidth="1"/>
    <col min="7" max="7" width="7.85546875" customWidth="1"/>
    <col min="8" max="8" width="7.7109375" customWidth="1"/>
    <col min="9" max="9" width="8.42578125" customWidth="1"/>
    <col min="10" max="10" width="9.42578125" customWidth="1"/>
    <col min="11" max="11" width="8.5703125" customWidth="1"/>
    <col min="12" max="12" width="8.7109375" customWidth="1"/>
    <col min="13" max="13" width="8.28515625" customWidth="1"/>
    <col min="14" max="14" width="9" customWidth="1"/>
    <col min="15" max="15" width="8.140625" customWidth="1"/>
    <col min="16" max="17" width="7.7109375" customWidth="1"/>
    <col min="18" max="18" width="8.5703125" customWidth="1"/>
    <col min="19" max="19" width="9.28515625" customWidth="1"/>
    <col min="20" max="20" width="9.140625" customWidth="1"/>
    <col min="21" max="21" width="9.28515625" customWidth="1"/>
    <col min="22" max="22" width="8.140625" customWidth="1"/>
    <col min="23" max="23" width="9.7109375" customWidth="1"/>
  </cols>
  <sheetData>
    <row r="1" spans="2:25" ht="15" customHeight="1"/>
    <row r="2" spans="2:25" ht="29.25" customHeight="1">
      <c r="B2" s="263" t="s">
        <v>200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5"/>
    </row>
    <row r="3" spans="2:25" ht="25.5" customHeight="1">
      <c r="B3" s="112"/>
      <c r="C3" s="112" t="s">
        <v>11</v>
      </c>
      <c r="D3" s="112" t="s">
        <v>14</v>
      </c>
      <c r="E3" s="112" t="s">
        <v>16</v>
      </c>
      <c r="F3" s="112" t="s">
        <v>18</v>
      </c>
      <c r="G3" s="112" t="s">
        <v>19</v>
      </c>
      <c r="H3" s="112" t="s">
        <v>17</v>
      </c>
      <c r="I3" s="112" t="s">
        <v>20</v>
      </c>
      <c r="J3" s="112" t="s">
        <v>15</v>
      </c>
      <c r="K3" s="112" t="s">
        <v>12</v>
      </c>
      <c r="L3" s="112" t="s">
        <v>10</v>
      </c>
      <c r="M3" s="112" t="s">
        <v>27</v>
      </c>
      <c r="N3" s="112" t="s">
        <v>13</v>
      </c>
      <c r="O3" s="112" t="s">
        <v>32</v>
      </c>
      <c r="P3" s="112" t="s">
        <v>37</v>
      </c>
      <c r="Q3" s="112" t="s">
        <v>36</v>
      </c>
      <c r="R3" s="112" t="s">
        <v>31</v>
      </c>
      <c r="S3" s="112" t="s">
        <v>30</v>
      </c>
      <c r="T3" s="112" t="s">
        <v>23</v>
      </c>
      <c r="U3" s="112" t="s">
        <v>21</v>
      </c>
      <c r="V3" s="112" t="s">
        <v>29</v>
      </c>
      <c r="W3" s="112" t="s">
        <v>181</v>
      </c>
    </row>
    <row r="4" spans="2:25" ht="19.5" customHeight="1">
      <c r="B4" s="112" t="s">
        <v>17</v>
      </c>
      <c r="C4" s="113"/>
      <c r="D4" s="113"/>
      <c r="E4" s="113"/>
      <c r="F4" s="113"/>
      <c r="G4" s="113"/>
      <c r="H4" s="113"/>
      <c r="I4" s="113"/>
      <c r="J4" s="113">
        <f>'Регистрационный журнал'!F17</f>
        <v>75</v>
      </c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>
        <f t="shared" ref="W4:W15" si="0">SUM(C4:V4)</f>
        <v>75</v>
      </c>
      <c r="Y4" s="266"/>
    </row>
    <row r="5" spans="2:25" ht="22.5" customHeight="1">
      <c r="B5" s="112" t="s">
        <v>15</v>
      </c>
      <c r="C5" s="113"/>
      <c r="D5" s="113"/>
      <c r="E5" s="113">
        <f>'Регистрационный журнал'!F12</f>
        <v>7640</v>
      </c>
      <c r="F5" s="113">
        <f>'Регистрационный журнал'!F15</f>
        <v>3710</v>
      </c>
      <c r="G5" s="113"/>
      <c r="H5" s="113"/>
      <c r="I5" s="113"/>
      <c r="J5" s="113"/>
      <c r="K5" s="113"/>
      <c r="L5" s="113">
        <f>'Регистрационный журнал'!F64</f>
        <v>24585</v>
      </c>
      <c r="M5" s="113">
        <f>'Регистрационный журнал'!F65</f>
        <v>8200.25</v>
      </c>
      <c r="N5" s="113">
        <f>'Регистрационный журнал'!F66</f>
        <v>29452.25</v>
      </c>
      <c r="O5" s="113"/>
      <c r="P5" s="113"/>
      <c r="Q5" s="113"/>
      <c r="R5" s="113">
        <f>'Регистрационный журнал'!F39</f>
        <v>3600</v>
      </c>
      <c r="S5" s="113">
        <f>'Регистрационный журнал'!F32</f>
        <v>7395</v>
      </c>
      <c r="T5" s="113">
        <f>'Регистрационный журнал'!F24</f>
        <v>24650</v>
      </c>
      <c r="U5" s="113"/>
      <c r="V5" s="113">
        <f>'Регистрационный журнал'!F30</f>
        <v>1850</v>
      </c>
      <c r="W5" s="113">
        <f t="shared" si="0"/>
        <v>111082.5</v>
      </c>
      <c r="Y5" s="266"/>
    </row>
    <row r="6" spans="2:25" ht="21" customHeight="1">
      <c r="B6" s="112" t="s">
        <v>12</v>
      </c>
      <c r="C6" s="113">
        <f>'Регистрационный журнал'!F7</f>
        <v>1315</v>
      </c>
      <c r="D6" s="113"/>
      <c r="E6" s="113">
        <f>'Регистрационный журнал'!F13</f>
        <v>900</v>
      </c>
      <c r="F6" s="113"/>
      <c r="G6" s="113">
        <f>'Регистрационный журнал'!F16</f>
        <v>390</v>
      </c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>
        <f>'Регистрационный журнал'!F40+'Регистрационный журнал'!F44</f>
        <v>3005</v>
      </c>
      <c r="S6" s="113">
        <f>'Регистрационный журнал'!F33</f>
        <v>555</v>
      </c>
      <c r="T6" s="113">
        <f>'Регистрационный журнал'!F25</f>
        <v>1850</v>
      </c>
      <c r="U6" s="113"/>
      <c r="V6" s="113"/>
      <c r="W6" s="113">
        <f t="shared" si="0"/>
        <v>8015</v>
      </c>
      <c r="Y6" s="266"/>
    </row>
    <row r="7" spans="2:25" ht="22.5" customHeight="1">
      <c r="B7" s="112" t="s">
        <v>10</v>
      </c>
      <c r="C7" s="113">
        <f>'Регистрационный журнал'!F6</f>
        <v>6615</v>
      </c>
      <c r="D7" s="113"/>
      <c r="E7" s="113"/>
      <c r="F7" s="113"/>
      <c r="G7" s="113"/>
      <c r="H7" s="113">
        <f>'Регистрационный журнал'!F14</f>
        <v>1100</v>
      </c>
      <c r="I7" s="113">
        <f>'Регистрационный журнал'!F19</f>
        <v>70</v>
      </c>
      <c r="J7" s="113"/>
      <c r="K7" s="113">
        <f>'Регистрационный журнал'!F60</f>
        <v>4007.5</v>
      </c>
      <c r="L7" s="113"/>
      <c r="M7" s="113"/>
      <c r="N7" s="113"/>
      <c r="O7" s="113"/>
      <c r="P7" s="113"/>
      <c r="Q7" s="113"/>
      <c r="R7" s="113">
        <f>'Регистрационный журнал'!F57</f>
        <v>4750</v>
      </c>
      <c r="S7" s="113">
        <f>'Регистрационный журнал'!F34</f>
        <v>1867.5</v>
      </c>
      <c r="T7" s="113">
        <f>'Регистрационный журнал'!F26</f>
        <v>6225</v>
      </c>
      <c r="U7" s="113"/>
      <c r="V7" s="113"/>
      <c r="W7" s="113">
        <f t="shared" si="0"/>
        <v>24635</v>
      </c>
      <c r="Y7" s="266"/>
    </row>
    <row r="8" spans="2:25" ht="21" customHeight="1">
      <c r="B8" s="112" t="s">
        <v>27</v>
      </c>
      <c r="C8" s="113"/>
      <c r="D8" s="113"/>
      <c r="E8" s="113"/>
      <c r="F8" s="113"/>
      <c r="G8" s="113"/>
      <c r="H8" s="113"/>
      <c r="I8" s="113"/>
      <c r="J8" s="113"/>
      <c r="K8" s="113">
        <f>'Регистрационный журнал'!F61</f>
        <v>2805.25</v>
      </c>
      <c r="L8" s="113"/>
      <c r="M8" s="113"/>
      <c r="N8" s="113"/>
      <c r="O8" s="113"/>
      <c r="P8" s="113"/>
      <c r="Q8" s="113"/>
      <c r="R8" s="113"/>
      <c r="S8" s="113">
        <f>'Регистрационный журнал'!F35</f>
        <v>1245</v>
      </c>
      <c r="T8" s="113">
        <f>'Регистрационный журнал'!F27</f>
        <v>4150</v>
      </c>
      <c r="U8" s="115"/>
      <c r="V8" s="113"/>
      <c r="W8" s="113">
        <f t="shared" si="0"/>
        <v>8200.25</v>
      </c>
      <c r="Y8" s="266"/>
    </row>
    <row r="9" spans="2:25" ht="20.25" customHeight="1">
      <c r="B9" s="112" t="s">
        <v>13</v>
      </c>
      <c r="C9" s="113">
        <f>'Регистрационный журнал'!F8</f>
        <v>900</v>
      </c>
      <c r="D9" s="113">
        <f>'Регистрационный журнал'!F9</f>
        <v>450</v>
      </c>
      <c r="E9" s="113"/>
      <c r="F9" s="113"/>
      <c r="G9" s="113"/>
      <c r="H9" s="113"/>
      <c r="I9" s="113">
        <f>'Регистрационный журнал'!F20</f>
        <v>420</v>
      </c>
      <c r="J9" s="115"/>
      <c r="K9" s="113">
        <f>'Регистрационный журнал'!F62</f>
        <v>1202.25</v>
      </c>
      <c r="L9" s="113"/>
      <c r="M9" s="113"/>
      <c r="N9" s="113"/>
      <c r="O9" s="113"/>
      <c r="P9" s="113"/>
      <c r="Q9" s="113"/>
      <c r="R9" s="113">
        <f>'Регистрационный журнал'!F41+'Регистрационный журнал'!F42+'Регистрационный журнал'!F45+'Регистрационный журнал'!F46+'Регистрационный журнал'!F58</f>
        <v>14120</v>
      </c>
      <c r="S9" s="113">
        <f>'Регистрационный журнал'!F36</f>
        <v>2535</v>
      </c>
      <c r="T9" s="113">
        <f>'Регистрационный журнал'!F28</f>
        <v>8450</v>
      </c>
      <c r="U9" s="113">
        <f>'Регистрационный журнал'!F21+'Регистрационный журнал'!F22</f>
        <v>1375</v>
      </c>
      <c r="V9" s="113"/>
      <c r="W9" s="113">
        <f t="shared" si="0"/>
        <v>29452.25</v>
      </c>
      <c r="Y9" s="266"/>
    </row>
    <row r="10" spans="2:25" ht="21.75" customHeight="1">
      <c r="B10" s="112" t="s">
        <v>32</v>
      </c>
      <c r="C10" s="113"/>
      <c r="D10" s="113"/>
      <c r="E10" s="113">
        <f>'Регистрационный журнал'!F49</f>
        <v>25</v>
      </c>
      <c r="F10" s="113"/>
      <c r="G10" s="113"/>
      <c r="H10" s="113"/>
      <c r="I10" s="113"/>
      <c r="J10" s="113">
        <f>'Регистрационный журнал'!F47</f>
        <v>2105</v>
      </c>
      <c r="K10" s="113"/>
      <c r="L10" s="113">
        <f>'Регистрационный журнал'!F52</f>
        <v>50</v>
      </c>
      <c r="M10" s="113"/>
      <c r="N10" s="113"/>
      <c r="O10" s="113"/>
      <c r="P10" s="113"/>
      <c r="Q10" s="113"/>
      <c r="R10" s="113"/>
      <c r="S10" s="113">
        <f>'Регистрационный журнал'!F51</f>
        <v>15</v>
      </c>
      <c r="T10" s="113">
        <f>'Регистрационный журнал'!F50</f>
        <v>50</v>
      </c>
      <c r="U10" s="115"/>
      <c r="V10" s="113"/>
      <c r="W10" s="113">
        <f t="shared" si="0"/>
        <v>2245</v>
      </c>
      <c r="Y10" s="266"/>
    </row>
    <row r="11" spans="2:25" ht="20.25" customHeight="1">
      <c r="B11" s="112" t="s">
        <v>34</v>
      </c>
      <c r="C11" s="113"/>
      <c r="D11" s="113"/>
      <c r="E11" s="113"/>
      <c r="F11" s="113"/>
      <c r="G11" s="113"/>
      <c r="H11" s="113"/>
      <c r="I11" s="113"/>
      <c r="J11" s="113">
        <f>'Регистрационный журнал'!F67</f>
        <v>106257.5</v>
      </c>
      <c r="K11" s="113"/>
      <c r="L11" s="113"/>
      <c r="M11" s="113"/>
      <c r="N11" s="113"/>
      <c r="O11" s="113">
        <f>'Регистрационный журнал'!F54</f>
        <v>1720</v>
      </c>
      <c r="P11" s="113"/>
      <c r="Q11" s="113"/>
      <c r="R11" s="116"/>
      <c r="S11" s="115"/>
      <c r="T11" s="113"/>
      <c r="U11" s="113"/>
      <c r="V11" s="113"/>
      <c r="W11" s="113">
        <f t="shared" si="0"/>
        <v>107977.5</v>
      </c>
      <c r="Y11" s="266"/>
    </row>
    <row r="12" spans="2:25" ht="21.75" customHeight="1">
      <c r="B12" s="112" t="s">
        <v>31</v>
      </c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>
        <f>'Регистрационный журнал'!F56</f>
        <v>1400</v>
      </c>
      <c r="R12" s="113"/>
      <c r="S12" s="113"/>
      <c r="T12" s="113"/>
      <c r="U12" s="113"/>
      <c r="V12" s="113"/>
      <c r="W12" s="113">
        <f t="shared" si="0"/>
        <v>1400</v>
      </c>
      <c r="Y12" s="266"/>
    </row>
    <row r="13" spans="2:25" ht="21.75" customHeight="1">
      <c r="B13" s="112" t="s">
        <v>23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>
        <f>'Регистрационный журнал'!F53</f>
        <v>55</v>
      </c>
      <c r="P13" s="113"/>
      <c r="Q13" s="113"/>
      <c r="R13" s="113"/>
      <c r="S13" s="113"/>
      <c r="T13" s="113"/>
      <c r="U13" s="113"/>
      <c r="V13" s="113"/>
      <c r="W13" s="113">
        <f t="shared" si="0"/>
        <v>55</v>
      </c>
      <c r="Y13" s="266"/>
    </row>
    <row r="14" spans="2:25" ht="20.25" customHeight="1">
      <c r="B14" s="112" t="s">
        <v>35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>
        <f>'Регистрационный журнал'!F55</f>
        <v>470</v>
      </c>
      <c r="P14" s="113">
        <f>'Регистрационный журнал'!F68</f>
        <v>3045</v>
      </c>
      <c r="Q14" s="113"/>
      <c r="R14" s="113"/>
      <c r="S14" s="113"/>
      <c r="T14" s="113"/>
      <c r="U14" s="113"/>
      <c r="V14" s="113"/>
      <c r="W14" s="113">
        <f t="shared" si="0"/>
        <v>3515</v>
      </c>
      <c r="Y14" s="266"/>
    </row>
    <row r="15" spans="2:25" ht="18.75" customHeight="1">
      <c r="B15" s="112" t="s">
        <v>29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>
        <f>'Регистрационный журнал'!F37</f>
        <v>360</v>
      </c>
      <c r="T15" s="113">
        <f>'Регистрационный журнал'!F29</f>
        <v>1200</v>
      </c>
      <c r="U15" s="113"/>
      <c r="V15" s="113"/>
      <c r="W15" s="113">
        <f t="shared" si="0"/>
        <v>1560</v>
      </c>
      <c r="Y15" s="266"/>
    </row>
    <row r="16" spans="2:25" ht="18.75" customHeight="1">
      <c r="B16" s="112" t="s">
        <v>181</v>
      </c>
      <c r="C16" s="113">
        <f t="shared" ref="C16:V16" si="1">SUM(C4:C15)</f>
        <v>8830</v>
      </c>
      <c r="D16" s="113">
        <f t="shared" si="1"/>
        <v>450</v>
      </c>
      <c r="E16" s="113">
        <f t="shared" si="1"/>
        <v>8565</v>
      </c>
      <c r="F16" s="113">
        <f t="shared" si="1"/>
        <v>3710</v>
      </c>
      <c r="G16" s="113">
        <f t="shared" si="1"/>
        <v>390</v>
      </c>
      <c r="H16" s="113">
        <f t="shared" si="1"/>
        <v>1100</v>
      </c>
      <c r="I16" s="113">
        <f t="shared" si="1"/>
        <v>490</v>
      </c>
      <c r="J16" s="113">
        <f t="shared" si="1"/>
        <v>108437.5</v>
      </c>
      <c r="K16" s="113">
        <f t="shared" si="1"/>
        <v>8015</v>
      </c>
      <c r="L16" s="113">
        <f t="shared" si="1"/>
        <v>24635</v>
      </c>
      <c r="M16" s="113">
        <f t="shared" si="1"/>
        <v>8200.25</v>
      </c>
      <c r="N16" s="113">
        <f t="shared" si="1"/>
        <v>29452.25</v>
      </c>
      <c r="O16" s="113">
        <f t="shared" si="1"/>
        <v>2245</v>
      </c>
      <c r="P16" s="113">
        <f t="shared" si="1"/>
        <v>3045</v>
      </c>
      <c r="Q16" s="113">
        <f t="shared" si="1"/>
        <v>1400</v>
      </c>
      <c r="R16" s="113">
        <f t="shared" si="1"/>
        <v>25475</v>
      </c>
      <c r="S16" s="113">
        <f t="shared" si="1"/>
        <v>13972.5</v>
      </c>
      <c r="T16" s="113">
        <f t="shared" si="1"/>
        <v>46575</v>
      </c>
      <c r="U16" s="113">
        <f t="shared" si="1"/>
        <v>1375</v>
      </c>
      <c r="V16" s="113">
        <f t="shared" si="1"/>
        <v>1850</v>
      </c>
      <c r="W16" s="117">
        <f>SUM(C16:V16)</f>
        <v>298212.5</v>
      </c>
      <c r="Y16" s="266"/>
    </row>
    <row r="17" spans="1:25" ht="15.75">
      <c r="A17" s="7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4">
        <f>SUM(W4:W15)</f>
        <v>298212.5</v>
      </c>
      <c r="Y17" s="266"/>
    </row>
    <row r="18" spans="1:25">
      <c r="W18" s="7"/>
      <c r="Y18" s="266"/>
    </row>
    <row r="19" spans="1:25">
      <c r="Y19" s="266"/>
    </row>
    <row r="20" spans="1:25">
      <c r="C20" s="235"/>
      <c r="D20" s="235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Y20" s="266"/>
    </row>
  </sheetData>
  <mergeCells count="3">
    <mergeCell ref="B2:W2"/>
    <mergeCell ref="C20:W20"/>
    <mergeCell ref="Y4:Y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72"/>
  <sheetViews>
    <sheetView topLeftCell="A34" workbookViewId="0">
      <selection activeCell="F44" sqref="F44:F45"/>
    </sheetView>
  </sheetViews>
  <sheetFormatPr defaultRowHeight="15"/>
  <cols>
    <col min="1" max="1" width="7.85546875" customWidth="1"/>
    <col min="2" max="2" width="8.28515625" customWidth="1"/>
    <col min="3" max="3" width="42" customWidth="1"/>
    <col min="4" max="4" width="15.42578125" customWidth="1"/>
    <col min="5" max="5" width="12.7109375" customWidth="1"/>
    <col min="6" max="6" width="16.85546875" customWidth="1"/>
  </cols>
  <sheetData>
    <row r="2" spans="1:6" ht="33" customHeight="1">
      <c r="A2" s="278" t="s">
        <v>201</v>
      </c>
      <c r="B2" s="279"/>
      <c r="C2" s="279"/>
      <c r="D2" s="279"/>
      <c r="E2" s="279"/>
      <c r="F2" s="280"/>
    </row>
    <row r="3" spans="1:6">
      <c r="A3" s="273" t="s">
        <v>7</v>
      </c>
      <c r="B3" s="281" t="s">
        <v>8</v>
      </c>
      <c r="C3" s="281"/>
      <c r="D3" s="282" t="s">
        <v>42</v>
      </c>
      <c r="E3" s="283"/>
      <c r="F3" s="281" t="s">
        <v>217</v>
      </c>
    </row>
    <row r="4" spans="1:6">
      <c r="A4" s="273"/>
      <c r="B4" s="281"/>
      <c r="C4" s="281"/>
      <c r="D4" s="6" t="s">
        <v>38</v>
      </c>
      <c r="E4" s="6" t="s">
        <v>9</v>
      </c>
      <c r="F4" s="281"/>
    </row>
    <row r="5" spans="1:6">
      <c r="A5" s="273">
        <v>1</v>
      </c>
      <c r="B5" s="271" t="s">
        <v>39</v>
      </c>
      <c r="C5" s="272"/>
      <c r="D5" s="4"/>
      <c r="E5" s="4"/>
      <c r="F5" s="123"/>
    </row>
    <row r="6" spans="1:6">
      <c r="A6" s="273"/>
      <c r="B6" s="271" t="s">
        <v>43</v>
      </c>
      <c r="C6" s="272"/>
      <c r="D6" s="95" t="s">
        <v>10</v>
      </c>
      <c r="E6" s="3" t="s">
        <v>11</v>
      </c>
      <c r="F6" s="124">
        <v>6615</v>
      </c>
    </row>
    <row r="7" spans="1:6">
      <c r="A7" s="273"/>
      <c r="B7" s="271" t="s">
        <v>44</v>
      </c>
      <c r="C7" s="272"/>
      <c r="D7" s="3">
        <v>23</v>
      </c>
      <c r="E7" s="3" t="s">
        <v>11</v>
      </c>
      <c r="F7" s="124">
        <v>1315</v>
      </c>
    </row>
    <row r="8" spans="1:6">
      <c r="A8" s="273"/>
      <c r="B8" s="271" t="s">
        <v>45</v>
      </c>
      <c r="C8" s="272"/>
      <c r="D8" s="3">
        <v>26</v>
      </c>
      <c r="E8" s="3" t="s">
        <v>11</v>
      </c>
      <c r="F8" s="124">
        <v>900</v>
      </c>
    </row>
    <row r="9" spans="1:6">
      <c r="A9" s="2">
        <v>2</v>
      </c>
      <c r="B9" s="271" t="s">
        <v>46</v>
      </c>
      <c r="C9" s="272"/>
      <c r="D9" s="3">
        <v>26</v>
      </c>
      <c r="E9" s="3" t="s">
        <v>14</v>
      </c>
      <c r="F9" s="124">
        <v>450</v>
      </c>
    </row>
    <row r="10" spans="1:6" ht="30" customHeight="1">
      <c r="A10" s="2">
        <v>3</v>
      </c>
      <c r="B10" s="271" t="s">
        <v>206</v>
      </c>
      <c r="C10" s="272"/>
      <c r="D10" s="4"/>
      <c r="E10" s="4"/>
      <c r="F10" s="123"/>
    </row>
    <row r="11" spans="1:6">
      <c r="A11" s="284" t="s">
        <v>47</v>
      </c>
      <c r="B11" s="271" t="s">
        <v>40</v>
      </c>
      <c r="C11" s="272"/>
      <c r="D11" s="4"/>
      <c r="E11" s="4"/>
      <c r="F11" s="123"/>
    </row>
    <row r="12" spans="1:6">
      <c r="A12" s="285"/>
      <c r="B12" s="271" t="s">
        <v>48</v>
      </c>
      <c r="C12" s="272"/>
      <c r="D12" s="3">
        <v>20</v>
      </c>
      <c r="E12" s="3" t="s">
        <v>16</v>
      </c>
      <c r="F12" s="124">
        <v>7640</v>
      </c>
    </row>
    <row r="13" spans="1:6">
      <c r="A13" s="285"/>
      <c r="B13" s="271" t="s">
        <v>49</v>
      </c>
      <c r="C13" s="272"/>
      <c r="D13" s="3" t="s">
        <v>12</v>
      </c>
      <c r="E13" s="3" t="s">
        <v>16</v>
      </c>
      <c r="F13" s="124">
        <v>900</v>
      </c>
    </row>
    <row r="14" spans="1:6" ht="30" customHeight="1">
      <c r="A14" s="285"/>
      <c r="B14" s="271" t="s">
        <v>94</v>
      </c>
      <c r="C14" s="272"/>
      <c r="D14" s="3" t="s">
        <v>10</v>
      </c>
      <c r="E14" s="3" t="s">
        <v>17</v>
      </c>
      <c r="F14" s="124">
        <v>1100</v>
      </c>
    </row>
    <row r="15" spans="1:6">
      <c r="A15" s="3" t="s">
        <v>50</v>
      </c>
      <c r="B15" s="271" t="s">
        <v>84</v>
      </c>
      <c r="C15" s="272"/>
      <c r="D15" s="3" t="s">
        <v>15</v>
      </c>
      <c r="E15" s="3" t="s">
        <v>18</v>
      </c>
      <c r="F15" s="124">
        <v>3710</v>
      </c>
    </row>
    <row r="16" spans="1:6">
      <c r="A16" s="3" t="s">
        <v>51</v>
      </c>
      <c r="B16" s="271" t="s">
        <v>52</v>
      </c>
      <c r="C16" s="272"/>
      <c r="D16" s="3" t="s">
        <v>12</v>
      </c>
      <c r="E16" s="3" t="s">
        <v>19</v>
      </c>
      <c r="F16" s="124">
        <v>390</v>
      </c>
    </row>
    <row r="17" spans="1:6" ht="30" customHeight="1">
      <c r="A17" s="2">
        <v>4</v>
      </c>
      <c r="B17" s="271" t="s">
        <v>53</v>
      </c>
      <c r="C17" s="272"/>
      <c r="D17" s="3" t="s">
        <v>17</v>
      </c>
      <c r="E17" s="3" t="s">
        <v>15</v>
      </c>
      <c r="F17" s="124">
        <v>75</v>
      </c>
    </row>
    <row r="18" spans="1:6" ht="30" customHeight="1">
      <c r="A18" s="273">
        <v>5</v>
      </c>
      <c r="B18" s="271" t="s">
        <v>85</v>
      </c>
      <c r="C18" s="272"/>
      <c r="D18" s="4"/>
      <c r="E18" s="4"/>
      <c r="F18" s="123"/>
    </row>
    <row r="19" spans="1:6">
      <c r="A19" s="273"/>
      <c r="B19" s="271" t="s">
        <v>43</v>
      </c>
      <c r="C19" s="272"/>
      <c r="D19" s="3" t="s">
        <v>10</v>
      </c>
      <c r="E19" s="3" t="s">
        <v>20</v>
      </c>
      <c r="F19" s="124">
        <v>70</v>
      </c>
    </row>
    <row r="20" spans="1:6">
      <c r="A20" s="273"/>
      <c r="B20" s="271" t="s">
        <v>54</v>
      </c>
      <c r="C20" s="272"/>
      <c r="D20" s="3" t="s">
        <v>13</v>
      </c>
      <c r="E20" s="3" t="s">
        <v>20</v>
      </c>
      <c r="F20" s="124">
        <v>420</v>
      </c>
    </row>
    <row r="21" spans="1:6" ht="45" customHeight="1">
      <c r="A21" s="2">
        <v>6</v>
      </c>
      <c r="B21" s="271" t="s">
        <v>202</v>
      </c>
      <c r="C21" s="272"/>
      <c r="D21" s="3" t="s">
        <v>13</v>
      </c>
      <c r="E21" s="3" t="s">
        <v>21</v>
      </c>
      <c r="F21" s="124">
        <v>125</v>
      </c>
    </row>
    <row r="22" spans="1:6" ht="30" customHeight="1">
      <c r="A22" s="2">
        <v>7</v>
      </c>
      <c r="B22" s="271" t="s">
        <v>211</v>
      </c>
      <c r="C22" s="272"/>
      <c r="D22" s="3" t="s">
        <v>13</v>
      </c>
      <c r="E22" s="3" t="s">
        <v>21</v>
      </c>
      <c r="F22" s="124">
        <v>1250</v>
      </c>
    </row>
    <row r="23" spans="1:6" ht="30" customHeight="1">
      <c r="A23" s="273">
        <v>8</v>
      </c>
      <c r="B23" s="271" t="s">
        <v>203</v>
      </c>
      <c r="C23" s="272"/>
      <c r="D23" s="5"/>
      <c r="E23" s="5"/>
      <c r="F23" s="94"/>
    </row>
    <row r="24" spans="1:6">
      <c r="A24" s="273"/>
      <c r="B24" s="271" t="s">
        <v>55</v>
      </c>
      <c r="C24" s="272"/>
      <c r="D24" s="3" t="s">
        <v>15</v>
      </c>
      <c r="E24" s="3" t="s">
        <v>23</v>
      </c>
      <c r="F24" s="124">
        <v>24650</v>
      </c>
    </row>
    <row r="25" spans="1:6">
      <c r="A25" s="273"/>
      <c r="B25" s="271" t="s">
        <v>56</v>
      </c>
      <c r="C25" s="272"/>
      <c r="D25" s="3" t="s">
        <v>12</v>
      </c>
      <c r="E25" s="3" t="s">
        <v>23</v>
      </c>
      <c r="F25" s="124">
        <v>1850</v>
      </c>
    </row>
    <row r="26" spans="1:6">
      <c r="A26" s="273"/>
      <c r="B26" s="271" t="s">
        <v>57</v>
      </c>
      <c r="C26" s="272"/>
      <c r="D26" s="3" t="s">
        <v>10</v>
      </c>
      <c r="E26" s="3" t="s">
        <v>23</v>
      </c>
      <c r="F26" s="124">
        <v>6225</v>
      </c>
    </row>
    <row r="27" spans="1:6">
      <c r="A27" s="273"/>
      <c r="B27" s="271" t="s">
        <v>58</v>
      </c>
      <c r="C27" s="272"/>
      <c r="D27" s="3" t="s">
        <v>27</v>
      </c>
      <c r="E27" s="3" t="s">
        <v>23</v>
      </c>
      <c r="F27" s="124">
        <v>4150</v>
      </c>
    </row>
    <row r="28" spans="1:6">
      <c r="A28" s="273"/>
      <c r="B28" s="271" t="s">
        <v>212</v>
      </c>
      <c r="C28" s="272"/>
      <c r="D28" s="3" t="s">
        <v>13</v>
      </c>
      <c r="E28" s="3" t="s">
        <v>23</v>
      </c>
      <c r="F28" s="124">
        <v>8450</v>
      </c>
    </row>
    <row r="29" spans="1:6">
      <c r="A29" s="273"/>
      <c r="B29" s="271" t="s">
        <v>59</v>
      </c>
      <c r="C29" s="272"/>
      <c r="D29" s="3" t="s">
        <v>29</v>
      </c>
      <c r="E29" s="3" t="s">
        <v>23</v>
      </c>
      <c r="F29" s="124">
        <v>1200</v>
      </c>
    </row>
    <row r="30" spans="1:6" ht="30" customHeight="1">
      <c r="A30" s="2">
        <v>9</v>
      </c>
      <c r="B30" s="271" t="s">
        <v>60</v>
      </c>
      <c r="C30" s="272"/>
      <c r="D30" s="3" t="s">
        <v>15</v>
      </c>
      <c r="E30" s="3" t="s">
        <v>29</v>
      </c>
      <c r="F30" s="124">
        <v>1850</v>
      </c>
    </row>
    <row r="31" spans="1:6" ht="45" customHeight="1">
      <c r="A31" s="273">
        <v>10</v>
      </c>
      <c r="B31" s="271" t="s">
        <v>81</v>
      </c>
      <c r="C31" s="272"/>
      <c r="D31" s="4"/>
      <c r="E31" s="4"/>
      <c r="F31" s="123"/>
    </row>
    <row r="32" spans="1:6">
      <c r="A32" s="273"/>
      <c r="B32" s="271" t="s">
        <v>61</v>
      </c>
      <c r="C32" s="272"/>
      <c r="D32" s="3" t="s">
        <v>15</v>
      </c>
      <c r="E32" s="3" t="s">
        <v>30</v>
      </c>
      <c r="F32" s="125">
        <f>'Отчисления в Фонды'!I5</f>
        <v>7395</v>
      </c>
    </row>
    <row r="33" spans="1:6">
      <c r="A33" s="273"/>
      <c r="B33" s="271" t="s">
        <v>62</v>
      </c>
      <c r="C33" s="272"/>
      <c r="D33" s="3" t="s">
        <v>12</v>
      </c>
      <c r="E33" s="3" t="s">
        <v>30</v>
      </c>
      <c r="F33" s="125">
        <f>'Отчисления в Фонды'!I6</f>
        <v>555</v>
      </c>
    </row>
    <row r="34" spans="1:6">
      <c r="A34" s="273"/>
      <c r="B34" s="271" t="s">
        <v>63</v>
      </c>
      <c r="C34" s="272"/>
      <c r="D34" s="3" t="s">
        <v>10</v>
      </c>
      <c r="E34" s="3" t="s">
        <v>30</v>
      </c>
      <c r="F34" s="125">
        <f>'Отчисления в Фонды'!I7</f>
        <v>1867.5</v>
      </c>
    </row>
    <row r="35" spans="1:6">
      <c r="A35" s="273"/>
      <c r="B35" s="271" t="s">
        <v>64</v>
      </c>
      <c r="C35" s="272"/>
      <c r="D35" s="3" t="s">
        <v>27</v>
      </c>
      <c r="E35" s="3" t="s">
        <v>30</v>
      </c>
      <c r="F35" s="125">
        <f>'Отчисления в Фонды'!I8</f>
        <v>1245</v>
      </c>
    </row>
    <row r="36" spans="1:6">
      <c r="A36" s="273"/>
      <c r="B36" s="271" t="s">
        <v>65</v>
      </c>
      <c r="C36" s="272"/>
      <c r="D36" s="3">
        <v>26</v>
      </c>
      <c r="E36" s="3" t="s">
        <v>30</v>
      </c>
      <c r="F36" s="125">
        <f>'Отчисления в Фонды'!I9</f>
        <v>2535</v>
      </c>
    </row>
    <row r="37" spans="1:6">
      <c r="A37" s="273"/>
      <c r="B37" s="271" t="s">
        <v>66</v>
      </c>
      <c r="C37" s="272"/>
      <c r="D37" s="3" t="s">
        <v>29</v>
      </c>
      <c r="E37" s="3" t="s">
        <v>30</v>
      </c>
      <c r="F37" s="125">
        <f>'Отчисления в Фонды'!I10</f>
        <v>360</v>
      </c>
    </row>
    <row r="38" spans="1:6" ht="30" customHeight="1">
      <c r="A38" s="273">
        <v>11</v>
      </c>
      <c r="B38" s="271" t="s">
        <v>209</v>
      </c>
      <c r="C38" s="272"/>
      <c r="D38" s="4"/>
      <c r="E38" s="4"/>
      <c r="F38" s="123"/>
    </row>
    <row r="39" spans="1:6">
      <c r="A39" s="273"/>
      <c r="B39" s="271" t="s">
        <v>43</v>
      </c>
      <c r="C39" s="272"/>
      <c r="D39" s="3" t="s">
        <v>15</v>
      </c>
      <c r="E39" s="3" t="s">
        <v>31</v>
      </c>
      <c r="F39" s="124">
        <v>3600</v>
      </c>
    </row>
    <row r="40" spans="1:6">
      <c r="A40" s="273"/>
      <c r="B40" s="271" t="s">
        <v>44</v>
      </c>
      <c r="C40" s="272"/>
      <c r="D40" s="3" t="s">
        <v>12</v>
      </c>
      <c r="E40" s="3" t="s">
        <v>31</v>
      </c>
      <c r="F40" s="124">
        <v>1750</v>
      </c>
    </row>
    <row r="41" spans="1:6">
      <c r="A41" s="273"/>
      <c r="B41" s="271" t="s">
        <v>45</v>
      </c>
      <c r="C41" s="272"/>
      <c r="D41" s="3" t="s">
        <v>13</v>
      </c>
      <c r="E41" s="3" t="s">
        <v>31</v>
      </c>
      <c r="F41" s="124">
        <v>3450</v>
      </c>
    </row>
    <row r="42" spans="1:6">
      <c r="A42" s="2">
        <v>12</v>
      </c>
      <c r="B42" s="271" t="s">
        <v>67</v>
      </c>
      <c r="C42" s="271"/>
      <c r="D42" s="3" t="s">
        <v>13</v>
      </c>
      <c r="E42" s="3" t="s">
        <v>31</v>
      </c>
      <c r="F42" s="124">
        <v>2645</v>
      </c>
    </row>
    <row r="43" spans="1:6">
      <c r="A43" s="273">
        <v>13</v>
      </c>
      <c r="B43" s="271" t="s">
        <v>210</v>
      </c>
      <c r="C43" s="272"/>
      <c r="D43" s="3"/>
      <c r="E43" s="3"/>
      <c r="F43" s="94"/>
    </row>
    <row r="44" spans="1:6" ht="15" customHeight="1">
      <c r="A44" s="273"/>
      <c r="B44" s="274" t="s">
        <v>44</v>
      </c>
      <c r="C44" s="275"/>
      <c r="D44" s="267" t="s">
        <v>12</v>
      </c>
      <c r="E44" s="267" t="s">
        <v>31</v>
      </c>
      <c r="F44" s="269">
        <v>1255</v>
      </c>
    </row>
    <row r="45" spans="1:6" ht="15" customHeight="1">
      <c r="A45" s="273"/>
      <c r="B45" s="276"/>
      <c r="C45" s="277"/>
      <c r="D45" s="268"/>
      <c r="E45" s="268"/>
      <c r="F45" s="270"/>
    </row>
    <row r="46" spans="1:6">
      <c r="A46" s="2">
        <v>14</v>
      </c>
      <c r="B46" s="271" t="s">
        <v>68</v>
      </c>
      <c r="C46" s="272"/>
      <c r="D46" s="3" t="s">
        <v>13</v>
      </c>
      <c r="E46" s="3" t="s">
        <v>31</v>
      </c>
      <c r="F46" s="124">
        <v>7500</v>
      </c>
    </row>
    <row r="47" spans="1:6" ht="30" customHeight="1">
      <c r="A47" s="2">
        <v>15</v>
      </c>
      <c r="B47" s="271" t="s">
        <v>86</v>
      </c>
      <c r="C47" s="272"/>
      <c r="D47" s="3" t="s">
        <v>32</v>
      </c>
      <c r="E47" s="3" t="s">
        <v>15</v>
      </c>
      <c r="F47" s="124">
        <v>2105</v>
      </c>
    </row>
    <row r="48" spans="1:6">
      <c r="A48" s="273">
        <v>16</v>
      </c>
      <c r="B48" s="271" t="s">
        <v>88</v>
      </c>
      <c r="C48" s="272"/>
      <c r="D48" s="3"/>
      <c r="E48" s="3"/>
      <c r="F48" s="94"/>
    </row>
    <row r="49" spans="1:6">
      <c r="A49" s="273"/>
      <c r="B49" s="271" t="s">
        <v>69</v>
      </c>
      <c r="C49" s="272"/>
      <c r="D49" s="3" t="s">
        <v>32</v>
      </c>
      <c r="E49" s="3" t="s">
        <v>16</v>
      </c>
      <c r="F49" s="124">
        <v>25</v>
      </c>
    </row>
    <row r="50" spans="1:6">
      <c r="A50" s="273"/>
      <c r="B50" s="271" t="s">
        <v>87</v>
      </c>
      <c r="C50" s="272"/>
      <c r="D50" s="3" t="s">
        <v>32</v>
      </c>
      <c r="E50" s="3" t="s">
        <v>23</v>
      </c>
      <c r="F50" s="124">
        <v>50</v>
      </c>
    </row>
    <row r="51" spans="1:6" ht="30" customHeight="1">
      <c r="A51" s="273"/>
      <c r="B51" s="271" t="s">
        <v>70</v>
      </c>
      <c r="C51" s="272"/>
      <c r="D51" s="3" t="s">
        <v>32</v>
      </c>
      <c r="E51" s="3" t="s">
        <v>30</v>
      </c>
      <c r="F51" s="126">
        <f>'Отчисления в Фонды'!I13</f>
        <v>15</v>
      </c>
    </row>
    <row r="52" spans="1:6" ht="30" customHeight="1">
      <c r="A52" s="273"/>
      <c r="B52" s="271" t="s">
        <v>91</v>
      </c>
      <c r="C52" s="272"/>
      <c r="D52" s="3" t="s">
        <v>32</v>
      </c>
      <c r="E52" s="3" t="s">
        <v>10</v>
      </c>
      <c r="F52" s="124">
        <v>50</v>
      </c>
    </row>
    <row r="53" spans="1:6">
      <c r="A53" s="2">
        <v>17</v>
      </c>
      <c r="B53" s="271" t="s">
        <v>89</v>
      </c>
      <c r="C53" s="272"/>
      <c r="D53" s="3" t="s">
        <v>23</v>
      </c>
      <c r="E53" s="3" t="s">
        <v>32</v>
      </c>
      <c r="F53" s="124">
        <v>55</v>
      </c>
    </row>
    <row r="54" spans="1:6">
      <c r="A54" s="2">
        <v>18</v>
      </c>
      <c r="B54" s="271" t="s">
        <v>71</v>
      </c>
      <c r="C54" s="272"/>
      <c r="D54" s="3" t="s">
        <v>34</v>
      </c>
      <c r="E54" s="3" t="s">
        <v>32</v>
      </c>
      <c r="F54" s="124">
        <v>1720</v>
      </c>
    </row>
    <row r="55" spans="1:6">
      <c r="A55" s="2">
        <v>19</v>
      </c>
      <c r="B55" s="271" t="s">
        <v>72</v>
      </c>
      <c r="C55" s="272"/>
      <c r="D55" s="3" t="s">
        <v>35</v>
      </c>
      <c r="E55" s="3" t="s">
        <v>32</v>
      </c>
      <c r="F55" s="127">
        <f>'Затраты по счетам'!I78</f>
        <v>470</v>
      </c>
    </row>
    <row r="56" spans="1:6" ht="30" customHeight="1">
      <c r="A56" s="2">
        <v>20</v>
      </c>
      <c r="B56" s="271" t="s">
        <v>73</v>
      </c>
      <c r="C56" s="272"/>
      <c r="D56" s="3" t="s">
        <v>31</v>
      </c>
      <c r="E56" s="3" t="s">
        <v>36</v>
      </c>
      <c r="F56" s="124">
        <v>1400</v>
      </c>
    </row>
    <row r="57" spans="1:6" ht="45" customHeight="1">
      <c r="A57" s="2">
        <v>21</v>
      </c>
      <c r="B57" s="271" t="s">
        <v>90</v>
      </c>
      <c r="C57" s="272"/>
      <c r="D57" s="3" t="s">
        <v>10</v>
      </c>
      <c r="E57" s="3" t="s">
        <v>31</v>
      </c>
      <c r="F57" s="124">
        <v>4750</v>
      </c>
    </row>
    <row r="58" spans="1:6" ht="30" customHeight="1">
      <c r="A58" s="2">
        <v>22</v>
      </c>
      <c r="B58" s="271" t="s">
        <v>92</v>
      </c>
      <c r="C58" s="272"/>
      <c r="D58" s="3" t="s">
        <v>13</v>
      </c>
      <c r="E58" s="3" t="s">
        <v>31</v>
      </c>
      <c r="F58" s="124">
        <v>525</v>
      </c>
    </row>
    <row r="59" spans="1:6" ht="30" customHeight="1">
      <c r="A59" s="273" t="s">
        <v>74</v>
      </c>
      <c r="B59" s="271" t="s">
        <v>204</v>
      </c>
      <c r="C59" s="272"/>
      <c r="D59" s="3"/>
      <c r="E59" s="3"/>
      <c r="F59" s="124"/>
    </row>
    <row r="60" spans="1:6" ht="30" customHeight="1">
      <c r="A60" s="273"/>
      <c r="B60" s="271" t="s">
        <v>93</v>
      </c>
      <c r="C60" s="272"/>
      <c r="D60" s="3" t="s">
        <v>10</v>
      </c>
      <c r="E60" s="3" t="s">
        <v>12</v>
      </c>
      <c r="F60" s="125">
        <f>'Затраты по счетам'!I18</f>
        <v>4007.5</v>
      </c>
    </row>
    <row r="61" spans="1:6">
      <c r="A61" s="273"/>
      <c r="B61" s="271" t="s">
        <v>75</v>
      </c>
      <c r="C61" s="272"/>
      <c r="D61" s="3" t="s">
        <v>27</v>
      </c>
      <c r="E61" s="3" t="s">
        <v>12</v>
      </c>
      <c r="F61" s="125">
        <f>'Затраты по счетам'!I19</f>
        <v>2805.25</v>
      </c>
    </row>
    <row r="62" spans="1:6">
      <c r="A62" s="273"/>
      <c r="B62" s="271" t="s">
        <v>76</v>
      </c>
      <c r="C62" s="272"/>
      <c r="D62" s="3" t="s">
        <v>13</v>
      </c>
      <c r="E62" s="3" t="s">
        <v>12</v>
      </c>
      <c r="F62" s="125">
        <f>'Затраты по счетам'!I20</f>
        <v>1202.25</v>
      </c>
    </row>
    <row r="63" spans="1:6">
      <c r="A63" s="273">
        <v>23</v>
      </c>
      <c r="B63" s="271" t="s">
        <v>82</v>
      </c>
      <c r="C63" s="272"/>
      <c r="D63" s="3"/>
      <c r="E63" s="3"/>
      <c r="F63" s="124"/>
    </row>
    <row r="64" spans="1:6" ht="30" customHeight="1">
      <c r="A64" s="273"/>
      <c r="B64" s="271" t="s">
        <v>83</v>
      </c>
      <c r="C64" s="272"/>
      <c r="D64" s="3" t="s">
        <v>15</v>
      </c>
      <c r="E64" s="3" t="s">
        <v>10</v>
      </c>
      <c r="F64" s="125">
        <f>'Затраты по счетам'!D39-'Затраты по счетам'!I31</f>
        <v>24585</v>
      </c>
    </row>
    <row r="65" spans="1:6">
      <c r="A65" s="273"/>
      <c r="B65" s="271" t="s">
        <v>77</v>
      </c>
      <c r="C65" s="272"/>
      <c r="D65" s="3" t="s">
        <v>15</v>
      </c>
      <c r="E65" s="3" t="s">
        <v>27</v>
      </c>
      <c r="F65" s="125">
        <f>'Затраты по счетам'!D48</f>
        <v>8200.25</v>
      </c>
    </row>
    <row r="66" spans="1:6">
      <c r="A66" s="273"/>
      <c r="B66" s="271" t="s">
        <v>78</v>
      </c>
      <c r="C66" s="272"/>
      <c r="D66" s="3" t="s">
        <v>15</v>
      </c>
      <c r="E66" s="3" t="s">
        <v>13</v>
      </c>
      <c r="F66" s="125">
        <f>'Затраты по счетам'!D69</f>
        <v>29452.25</v>
      </c>
    </row>
    <row r="67" spans="1:6" ht="30" customHeight="1">
      <c r="A67" s="2">
        <v>24</v>
      </c>
      <c r="B67" s="271" t="s">
        <v>79</v>
      </c>
      <c r="C67" s="272"/>
      <c r="D67" s="3">
        <v>43</v>
      </c>
      <c r="E67" s="3" t="s">
        <v>15</v>
      </c>
      <c r="F67" s="127">
        <f>'Затраты по счетам'!I5</f>
        <v>106257.5</v>
      </c>
    </row>
    <row r="68" spans="1:6" ht="30" customHeight="1">
      <c r="A68" s="2">
        <v>25</v>
      </c>
      <c r="B68" s="271" t="s">
        <v>205</v>
      </c>
      <c r="C68" s="272"/>
      <c r="D68" s="3" t="s">
        <v>35</v>
      </c>
      <c r="E68" s="3" t="s">
        <v>37</v>
      </c>
      <c r="F68" s="124">
        <v>3045</v>
      </c>
    </row>
    <row r="69" spans="1:6">
      <c r="A69" s="2"/>
      <c r="B69" s="271" t="s">
        <v>80</v>
      </c>
      <c r="C69" s="272"/>
      <c r="D69" s="1"/>
      <c r="E69" s="1"/>
      <c r="F69" s="124">
        <f>SUM(F6:F68)</f>
        <v>298212.5</v>
      </c>
    </row>
    <row r="70" spans="1:6">
      <c r="A70" s="2"/>
      <c r="B70" s="271" t="s">
        <v>192</v>
      </c>
      <c r="C70" s="272"/>
      <c r="D70" s="1"/>
      <c r="E70" s="1"/>
      <c r="F70" s="124">
        <f>'Шахматная ведомость'!W16</f>
        <v>298212.5</v>
      </c>
    </row>
    <row r="71" spans="1:6">
      <c r="F71" s="48">
        <f>F70-F69</f>
        <v>0</v>
      </c>
    </row>
    <row r="72" spans="1:6">
      <c r="F72" s="17"/>
    </row>
  </sheetData>
  <autoFilter ref="D4:E72">
    <filterColumn colId="1"/>
  </autoFilter>
  <mergeCells count="83">
    <mergeCell ref="B10:C10"/>
    <mergeCell ref="B5:C5"/>
    <mergeCell ref="B13:C13"/>
    <mergeCell ref="B14:C14"/>
    <mergeCell ref="B12:C12"/>
    <mergeCell ref="B11:C11"/>
    <mergeCell ref="B29:C29"/>
    <mergeCell ref="B23:C23"/>
    <mergeCell ref="B22:C22"/>
    <mergeCell ref="B21:C21"/>
    <mergeCell ref="B20:C20"/>
    <mergeCell ref="B24:C24"/>
    <mergeCell ref="B25:C25"/>
    <mergeCell ref="B26:C26"/>
    <mergeCell ref="B27:C27"/>
    <mergeCell ref="B28:C28"/>
    <mergeCell ref="B19:C19"/>
    <mergeCell ref="B18:C18"/>
    <mergeCell ref="B17:C17"/>
    <mergeCell ref="B16:C16"/>
    <mergeCell ref="B15:C15"/>
    <mergeCell ref="B34:C34"/>
    <mergeCell ref="B33:C33"/>
    <mergeCell ref="B32:C32"/>
    <mergeCell ref="B30:C30"/>
    <mergeCell ref="B31:C31"/>
    <mergeCell ref="B37:C37"/>
    <mergeCell ref="B36:C36"/>
    <mergeCell ref="B35:C35"/>
    <mergeCell ref="B43:C43"/>
    <mergeCell ref="B42:C42"/>
    <mergeCell ref="B41:C41"/>
    <mergeCell ref="B40:C40"/>
    <mergeCell ref="B55:C55"/>
    <mergeCell ref="B49:C49"/>
    <mergeCell ref="B50:C50"/>
    <mergeCell ref="B51:C51"/>
    <mergeCell ref="B52:C52"/>
    <mergeCell ref="B53:C53"/>
    <mergeCell ref="B54:C54"/>
    <mergeCell ref="A59:A62"/>
    <mergeCell ref="A63:A66"/>
    <mergeCell ref="B56:C56"/>
    <mergeCell ref="B65:C65"/>
    <mergeCell ref="B64:C64"/>
    <mergeCell ref="B63:C63"/>
    <mergeCell ref="B62:C62"/>
    <mergeCell ref="B60:C60"/>
    <mergeCell ref="B61:C61"/>
    <mergeCell ref="B59:C59"/>
    <mergeCell ref="B58:C58"/>
    <mergeCell ref="B57:C57"/>
    <mergeCell ref="B70:C70"/>
    <mergeCell ref="B69:C69"/>
    <mergeCell ref="B67:C67"/>
    <mergeCell ref="B68:C68"/>
    <mergeCell ref="B66:C66"/>
    <mergeCell ref="A48:A52"/>
    <mergeCell ref="A2:F2"/>
    <mergeCell ref="B3:C4"/>
    <mergeCell ref="B6:C6"/>
    <mergeCell ref="B7:C7"/>
    <mergeCell ref="B8:C8"/>
    <mergeCell ref="B9:C9"/>
    <mergeCell ref="B48:C48"/>
    <mergeCell ref="D3:E3"/>
    <mergeCell ref="F3:F4"/>
    <mergeCell ref="A3:A4"/>
    <mergeCell ref="A31:A37"/>
    <mergeCell ref="A5:A8"/>
    <mergeCell ref="A11:A14"/>
    <mergeCell ref="A18:A20"/>
    <mergeCell ref="A23:A29"/>
    <mergeCell ref="A38:A41"/>
    <mergeCell ref="A43:A45"/>
    <mergeCell ref="B39:C39"/>
    <mergeCell ref="B38:C38"/>
    <mergeCell ref="B44:C45"/>
    <mergeCell ref="D44:D45"/>
    <mergeCell ref="E44:E45"/>
    <mergeCell ref="F44:F45"/>
    <mergeCell ref="B46:C46"/>
    <mergeCell ref="B47:C4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2:J14"/>
  <sheetViews>
    <sheetView workbookViewId="0">
      <selection activeCell="C13" sqref="C13"/>
    </sheetView>
  </sheetViews>
  <sheetFormatPr defaultRowHeight="15"/>
  <cols>
    <col min="1" max="1" width="3.140625" customWidth="1"/>
    <col min="2" max="2" width="40.5703125" customWidth="1"/>
    <col min="3" max="3" width="11.42578125" customWidth="1"/>
    <col min="4" max="4" width="11.7109375" customWidth="1"/>
    <col min="5" max="5" width="12.42578125" customWidth="1"/>
    <col min="6" max="6" width="12.5703125" customWidth="1"/>
    <col min="7" max="7" width="10.5703125" customWidth="1"/>
    <col min="8" max="8" width="0" hidden="1" customWidth="1"/>
    <col min="9" max="9" width="11.140625" customWidth="1"/>
  </cols>
  <sheetData>
    <row r="2" spans="2:10" ht="29.25" customHeight="1">
      <c r="B2" s="286" t="s">
        <v>129</v>
      </c>
      <c r="C2" s="286"/>
      <c r="D2" s="286"/>
      <c r="E2" s="286"/>
      <c r="F2" s="286"/>
      <c r="G2" s="286"/>
      <c r="H2" s="286"/>
      <c r="I2" s="286"/>
    </row>
    <row r="3" spans="2:10" ht="42" customHeight="1">
      <c r="B3" s="292" t="s">
        <v>182</v>
      </c>
      <c r="C3" s="293" t="s">
        <v>128</v>
      </c>
      <c r="D3" s="128" t="s">
        <v>196</v>
      </c>
      <c r="E3" s="129" t="s">
        <v>183</v>
      </c>
      <c r="F3" s="129" t="s">
        <v>184</v>
      </c>
      <c r="G3" s="129" t="s">
        <v>185</v>
      </c>
      <c r="H3" s="295" t="s">
        <v>152</v>
      </c>
      <c r="I3" s="290" t="s">
        <v>220</v>
      </c>
      <c r="J3" s="44"/>
    </row>
    <row r="4" spans="2:10" ht="15.75">
      <c r="B4" s="292"/>
      <c r="C4" s="294"/>
      <c r="D4" s="130">
        <v>0.22</v>
      </c>
      <c r="E4" s="130">
        <v>2.9000000000000001E-2</v>
      </c>
      <c r="F4" s="130">
        <v>3.1E-2</v>
      </c>
      <c r="G4" s="130">
        <v>0.02</v>
      </c>
      <c r="H4" s="295"/>
      <c r="I4" s="291"/>
      <c r="J4" s="43"/>
    </row>
    <row r="5" spans="2:10" ht="15.75">
      <c r="B5" s="131" t="s">
        <v>22</v>
      </c>
      <c r="C5" s="132">
        <f>'Регистрационный журнал'!F24</f>
        <v>24650</v>
      </c>
      <c r="D5" s="133">
        <f>$C5*D$4</f>
        <v>5423</v>
      </c>
      <c r="E5" s="133">
        <f t="shared" ref="E5" si="0">$C5*E$4</f>
        <v>714.85</v>
      </c>
      <c r="F5" s="133">
        <f>$C5*F$4</f>
        <v>764.15</v>
      </c>
      <c r="G5" s="133">
        <f>$C5*G$4</f>
        <v>493</v>
      </c>
      <c r="H5" s="133">
        <f>SUM(C5:G5)</f>
        <v>32045</v>
      </c>
      <c r="I5" s="133">
        <f>SUM(D5:G5)</f>
        <v>7395</v>
      </c>
      <c r="J5" s="43"/>
    </row>
    <row r="6" spans="2:10" ht="15.75">
      <c r="B6" s="131" t="s">
        <v>24</v>
      </c>
      <c r="C6" s="132">
        <f>'Регистрационный журнал'!F25</f>
        <v>1850</v>
      </c>
      <c r="D6" s="133">
        <f t="shared" ref="D6:G11" si="1">$C6*D$4</f>
        <v>407</v>
      </c>
      <c r="E6" s="133">
        <f t="shared" si="1"/>
        <v>53.650000000000006</v>
      </c>
      <c r="F6" s="133">
        <f t="shared" si="1"/>
        <v>57.35</v>
      </c>
      <c r="G6" s="133">
        <f t="shared" si="1"/>
        <v>37</v>
      </c>
      <c r="H6" s="133">
        <f t="shared" ref="H6:H10" si="2">SUM(C6:G6)</f>
        <v>2405</v>
      </c>
      <c r="I6" s="133">
        <f t="shared" ref="I6:I10" si="3">SUM(D6:G6)</f>
        <v>555</v>
      </c>
      <c r="J6" s="43"/>
    </row>
    <row r="7" spans="2:10" ht="15.75">
      <c r="B7" s="131" t="s">
        <v>25</v>
      </c>
      <c r="C7" s="132">
        <f>'Регистрационный журнал'!F26</f>
        <v>6225</v>
      </c>
      <c r="D7" s="133">
        <f t="shared" si="1"/>
        <v>1369.5</v>
      </c>
      <c r="E7" s="133">
        <f t="shared" si="1"/>
        <v>180.52500000000001</v>
      </c>
      <c r="F7" s="133">
        <f t="shared" si="1"/>
        <v>192.97499999999999</v>
      </c>
      <c r="G7" s="133">
        <f t="shared" si="1"/>
        <v>124.5</v>
      </c>
      <c r="H7" s="133">
        <f t="shared" si="2"/>
        <v>8092.5</v>
      </c>
      <c r="I7" s="133">
        <f t="shared" si="3"/>
        <v>1867.5</v>
      </c>
      <c r="J7" s="43"/>
    </row>
    <row r="8" spans="2:10" ht="15.75">
      <c r="B8" s="131" t="s">
        <v>26</v>
      </c>
      <c r="C8" s="132">
        <f>'Регистрационный журнал'!F27</f>
        <v>4150</v>
      </c>
      <c r="D8" s="133">
        <f t="shared" si="1"/>
        <v>913</v>
      </c>
      <c r="E8" s="133">
        <f t="shared" si="1"/>
        <v>120.35000000000001</v>
      </c>
      <c r="F8" s="133">
        <f t="shared" si="1"/>
        <v>128.65</v>
      </c>
      <c r="G8" s="133">
        <f t="shared" si="1"/>
        <v>83</v>
      </c>
      <c r="H8" s="133">
        <f t="shared" si="2"/>
        <v>5395</v>
      </c>
      <c r="I8" s="133">
        <f t="shared" si="3"/>
        <v>1245</v>
      </c>
      <c r="J8" s="43"/>
    </row>
    <row r="9" spans="2:10" ht="15.75">
      <c r="B9" s="131" t="s">
        <v>250</v>
      </c>
      <c r="C9" s="132">
        <f>'Регистрационный журнал'!F28</f>
        <v>8450</v>
      </c>
      <c r="D9" s="133">
        <f t="shared" si="1"/>
        <v>1859</v>
      </c>
      <c r="E9" s="133">
        <f t="shared" si="1"/>
        <v>245.05</v>
      </c>
      <c r="F9" s="133">
        <f t="shared" si="1"/>
        <v>261.95</v>
      </c>
      <c r="G9" s="133">
        <f t="shared" si="1"/>
        <v>169</v>
      </c>
      <c r="H9" s="133">
        <f t="shared" si="2"/>
        <v>10985</v>
      </c>
      <c r="I9" s="133">
        <f t="shared" si="3"/>
        <v>2535</v>
      </c>
      <c r="J9" s="43"/>
    </row>
    <row r="10" spans="2:10" ht="15.75">
      <c r="B10" s="131" t="s">
        <v>28</v>
      </c>
      <c r="C10" s="132">
        <f>'Регистрационный журнал'!F29</f>
        <v>1200</v>
      </c>
      <c r="D10" s="133">
        <f t="shared" si="1"/>
        <v>264</v>
      </c>
      <c r="E10" s="133">
        <f t="shared" si="1"/>
        <v>34.800000000000004</v>
      </c>
      <c r="F10" s="133">
        <f t="shared" si="1"/>
        <v>37.200000000000003</v>
      </c>
      <c r="G10" s="133">
        <f t="shared" si="1"/>
        <v>24</v>
      </c>
      <c r="H10" s="133">
        <f t="shared" si="2"/>
        <v>1560</v>
      </c>
      <c r="I10" s="133">
        <f t="shared" si="3"/>
        <v>360</v>
      </c>
      <c r="J10" s="43"/>
    </row>
    <row r="11" spans="2:10" ht="15.75">
      <c r="B11" s="131" t="s">
        <v>186</v>
      </c>
      <c r="C11" s="133">
        <f>SUM(C5:C10)</f>
        <v>46525</v>
      </c>
      <c r="D11" s="133">
        <f t="shared" si="1"/>
        <v>10235.5</v>
      </c>
      <c r="E11" s="133">
        <f t="shared" si="1"/>
        <v>1349.2250000000001</v>
      </c>
      <c r="F11" s="133">
        <f t="shared" si="1"/>
        <v>1442.2750000000001</v>
      </c>
      <c r="G11" s="133">
        <f t="shared" si="1"/>
        <v>930.5</v>
      </c>
      <c r="H11" s="133">
        <f>SUM(H5:H10)</f>
        <v>60482.5</v>
      </c>
      <c r="I11" s="133">
        <f>SUM(I5:I10)</f>
        <v>13957.5</v>
      </c>
      <c r="J11" s="43"/>
    </row>
    <row r="12" spans="2:10" ht="15.75">
      <c r="B12" s="287" t="s">
        <v>219</v>
      </c>
      <c r="C12" s="288"/>
      <c r="D12" s="288"/>
      <c r="E12" s="288"/>
      <c r="F12" s="288"/>
      <c r="G12" s="288"/>
      <c r="H12" s="288"/>
      <c r="I12" s="289"/>
    </row>
    <row r="13" spans="2:10" ht="15.75">
      <c r="B13" s="131" t="s">
        <v>218</v>
      </c>
      <c r="C13" s="132">
        <f>'Регистрационный журнал'!F50</f>
        <v>50</v>
      </c>
      <c r="D13" s="133">
        <f>$C13*D$4</f>
        <v>11</v>
      </c>
      <c r="E13" s="133">
        <f t="shared" ref="E13" si="4">$C13*E$4</f>
        <v>1.4500000000000002</v>
      </c>
      <c r="F13" s="133">
        <f>$C13*F$4</f>
        <v>1.55</v>
      </c>
      <c r="G13" s="133">
        <f>$C13*G$4</f>
        <v>1</v>
      </c>
      <c r="H13" s="133">
        <f>SUM(C13:G13)</f>
        <v>65</v>
      </c>
      <c r="I13" s="133">
        <f>SUM(D13:G13)</f>
        <v>15</v>
      </c>
    </row>
    <row r="14" spans="2:10">
      <c r="J14" s="14"/>
    </row>
  </sheetData>
  <mergeCells count="6">
    <mergeCell ref="B2:I2"/>
    <mergeCell ref="B12:I12"/>
    <mergeCell ref="I3:I4"/>
    <mergeCell ref="B3:B4"/>
    <mergeCell ref="C3:C4"/>
    <mergeCell ref="H3:H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I7" sqref="I7"/>
    </sheetView>
  </sheetViews>
  <sheetFormatPr defaultRowHeight="15"/>
  <cols>
    <col min="1" max="1" width="4" customWidth="1"/>
    <col min="2" max="2" width="30.5703125" customWidth="1"/>
    <col min="3" max="8" width="12.28515625" customWidth="1"/>
  </cols>
  <sheetData>
    <row r="1" spans="1:9">
      <c r="A1" s="7"/>
      <c r="B1" s="7"/>
      <c r="C1" s="7"/>
      <c r="D1" s="7"/>
      <c r="E1" s="7"/>
      <c r="F1" s="7"/>
      <c r="G1" s="7"/>
      <c r="H1" s="7"/>
      <c r="I1" s="7"/>
    </row>
    <row r="2" spans="1:9" ht="45" customHeight="1">
      <c r="A2" s="7"/>
      <c r="B2" s="286" t="s">
        <v>221</v>
      </c>
      <c r="C2" s="286"/>
      <c r="D2" s="286"/>
      <c r="E2" s="286"/>
      <c r="F2" s="286"/>
      <c r="G2" s="286"/>
      <c r="H2" s="286"/>
      <c r="I2" s="286"/>
    </row>
    <row r="3" spans="1:9" ht="75">
      <c r="A3" s="7"/>
      <c r="B3" s="105" t="s">
        <v>161</v>
      </c>
      <c r="C3" s="134" t="s">
        <v>222</v>
      </c>
      <c r="D3" s="134" t="s">
        <v>223</v>
      </c>
      <c r="E3" s="134" t="s">
        <v>224</v>
      </c>
      <c r="F3" s="134" t="s">
        <v>225</v>
      </c>
      <c r="G3" s="134" t="s">
        <v>223</v>
      </c>
      <c r="H3" s="134" t="s">
        <v>226</v>
      </c>
      <c r="I3" s="134" t="s">
        <v>227</v>
      </c>
    </row>
    <row r="4" spans="1:9" ht="30">
      <c r="A4" s="7"/>
      <c r="B4" s="93" t="s">
        <v>228</v>
      </c>
      <c r="C4" s="135">
        <v>4950</v>
      </c>
      <c r="D4" s="136">
        <f>C4/C8</f>
        <v>0.34303534303534305</v>
      </c>
      <c r="E4" s="135">
        <f>8450*D4</f>
        <v>2898.6486486486488</v>
      </c>
      <c r="F4" s="135">
        <f>C4+E4</f>
        <v>7848.6486486486483</v>
      </c>
      <c r="G4" s="136">
        <f>F4/F8</f>
        <v>0.343035343035343</v>
      </c>
      <c r="H4" s="135">
        <f>3510*G4</f>
        <v>1204.0540540540539</v>
      </c>
      <c r="I4" s="135">
        <f>F4+H4</f>
        <v>9052.7027027027016</v>
      </c>
    </row>
    <row r="5" spans="1:9" ht="30">
      <c r="A5" s="7"/>
      <c r="B5" s="93" t="s">
        <v>229</v>
      </c>
      <c r="C5" s="135">
        <v>6100</v>
      </c>
      <c r="D5" s="136">
        <f>C5/C8</f>
        <v>0.42273042273042272</v>
      </c>
      <c r="E5" s="135">
        <f>8450*D5</f>
        <v>3572.0720720720719</v>
      </c>
      <c r="F5" s="135">
        <f>C5+E5</f>
        <v>9672.072072072071</v>
      </c>
      <c r="G5" s="136">
        <f>F5/F8</f>
        <v>0.42273042273042266</v>
      </c>
      <c r="H5" s="135">
        <f>3510*G5</f>
        <v>1483.7837837837835</v>
      </c>
      <c r="I5" s="135">
        <f>F5+H5</f>
        <v>11155.855855855854</v>
      </c>
    </row>
    <row r="6" spans="1:9" ht="30">
      <c r="A6" s="7"/>
      <c r="B6" s="93" t="s">
        <v>230</v>
      </c>
      <c r="C6" s="135">
        <v>2230</v>
      </c>
      <c r="D6" s="136">
        <f>C6/C8</f>
        <v>0.15453915453915454</v>
      </c>
      <c r="E6" s="135">
        <f>8450*D6</f>
        <v>1305.8558558558559</v>
      </c>
      <c r="F6" s="135">
        <f>C6+E6</f>
        <v>3535.8558558558561</v>
      </c>
      <c r="G6" s="136">
        <f>F6/F8</f>
        <v>0.15453915453915454</v>
      </c>
      <c r="H6" s="135">
        <f>3510*G6</f>
        <v>542.43243243243239</v>
      </c>
      <c r="I6" s="135">
        <f>F6+H6</f>
        <v>4078.2882882882886</v>
      </c>
    </row>
    <row r="7" spans="1:9">
      <c r="A7" s="7"/>
      <c r="B7" s="93" t="s">
        <v>231</v>
      </c>
      <c r="C7" s="135">
        <v>1150</v>
      </c>
      <c r="D7" s="136">
        <f>C7/C8</f>
        <v>7.969507969507969E-2</v>
      </c>
      <c r="E7" s="135">
        <f>8450*D7</f>
        <v>673.4234234234234</v>
      </c>
      <c r="F7" s="135">
        <f>C7+E7</f>
        <v>1823.4234234234234</v>
      </c>
      <c r="G7" s="136">
        <f>F7/F8</f>
        <v>7.969507969507969E-2</v>
      </c>
      <c r="H7" s="135">
        <f>3510*G7</f>
        <v>279.72972972972974</v>
      </c>
      <c r="I7" s="135">
        <f>F7+H7</f>
        <v>2103.1531531531532</v>
      </c>
    </row>
    <row r="8" spans="1:9">
      <c r="A8" s="7"/>
      <c r="B8" s="93" t="s">
        <v>152</v>
      </c>
      <c r="C8" s="135">
        <f>SUM(C4:C7)</f>
        <v>14430</v>
      </c>
      <c r="D8" s="136">
        <f>SUM(D4:D7)</f>
        <v>1</v>
      </c>
      <c r="E8" s="135">
        <f>SUM(E4:E7)</f>
        <v>8450</v>
      </c>
      <c r="F8" s="135">
        <f t="shared" ref="F8:I8" si="0">SUM(F4:F7)</f>
        <v>22880</v>
      </c>
      <c r="G8" s="136">
        <f>SUM(G4:G7)</f>
        <v>1</v>
      </c>
      <c r="H8" s="135">
        <f>SUM(H4:H7)</f>
        <v>3509.9999999999995</v>
      </c>
      <c r="I8" s="135">
        <f t="shared" si="0"/>
        <v>26390</v>
      </c>
    </row>
    <row r="9" spans="1:9">
      <c r="A9" s="7"/>
      <c r="B9" s="11"/>
      <c r="C9" s="11"/>
      <c r="D9" s="11"/>
      <c r="E9" s="7"/>
      <c r="F9" s="7"/>
      <c r="G9" s="7"/>
      <c r="H9" s="7"/>
      <c r="I9" s="7"/>
    </row>
    <row r="10" spans="1:9">
      <c r="A10" s="7"/>
      <c r="B10" s="11"/>
      <c r="C10" s="11"/>
      <c r="D10" s="11"/>
      <c r="E10" s="7"/>
      <c r="F10" s="7"/>
      <c r="G10" s="7"/>
      <c r="H10" s="7"/>
      <c r="I10" s="7"/>
    </row>
    <row r="11" spans="1:9">
      <c r="A11" s="7"/>
      <c r="B11" s="7"/>
      <c r="C11" s="7"/>
      <c r="D11" s="7"/>
      <c r="E11" s="7"/>
      <c r="F11" s="7"/>
      <c r="G11" s="7"/>
      <c r="H11" s="7"/>
      <c r="I11" s="7"/>
    </row>
  </sheetData>
  <mergeCells count="1"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Рабочий план счетов</vt:lpstr>
      <vt:lpstr>Пересчет себестоимости</vt:lpstr>
      <vt:lpstr>Расходы</vt:lpstr>
      <vt:lpstr>Затраты по счетам</vt:lpstr>
      <vt:lpstr>Исх.данн</vt:lpstr>
      <vt:lpstr>Шахматная ведомость</vt:lpstr>
      <vt:lpstr>Регистрационный журнал</vt:lpstr>
      <vt:lpstr>Отчисления в Фонды</vt:lpstr>
      <vt:lpstr>ЗП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cifstud</cp:lastModifiedBy>
  <cp:lastPrinted>2013-10-28T16:19:40Z</cp:lastPrinted>
  <dcterms:created xsi:type="dcterms:W3CDTF">2013-10-28T12:47:07Z</dcterms:created>
  <dcterms:modified xsi:type="dcterms:W3CDTF">2013-11-14T11:13:26Z</dcterms:modified>
</cp:coreProperties>
</file>