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1"/>
  </bookViews>
  <sheets>
    <sheet name="Расчет по мес в руб" sheetId="3" r:id="rId1"/>
    <sheet name="Расчет по мес в валюте" sheetId="4" r:id="rId2"/>
    <sheet name="Налог на прибыль" sheetId="2" r:id="rId3"/>
  </sheets>
  <calcPr calcId="125725" refMode="R1C1"/>
</workbook>
</file>

<file path=xl/calcChain.xml><?xml version="1.0" encoding="utf-8"?>
<calcChain xmlns="http://schemas.openxmlformats.org/spreadsheetml/2006/main">
  <c r="G17" i="4"/>
  <c r="G16"/>
  <c r="G15"/>
  <c r="G14"/>
  <c r="G11"/>
  <c r="G10"/>
  <c r="G9"/>
  <c r="G8"/>
  <c r="G5"/>
  <c r="B18"/>
  <c r="I17"/>
  <c r="E17"/>
  <c r="H17" s="1"/>
  <c r="I16"/>
  <c r="E16"/>
  <c r="H16" s="1"/>
  <c r="I15"/>
  <c r="E15"/>
  <c r="H15" s="1"/>
  <c r="I14"/>
  <c r="I18" s="1"/>
  <c r="E14"/>
  <c r="H14" s="1"/>
  <c r="H18" s="1"/>
  <c r="B12"/>
  <c r="I11"/>
  <c r="E11"/>
  <c r="H11" s="1"/>
  <c r="I10"/>
  <c r="E10"/>
  <c r="H10" s="1"/>
  <c r="I9"/>
  <c r="E9"/>
  <c r="H9" s="1"/>
  <c r="I8"/>
  <c r="I12" s="1"/>
  <c r="E8"/>
  <c r="H8" s="1"/>
  <c r="B6"/>
  <c r="I5"/>
  <c r="I6" s="1"/>
  <c r="E5"/>
  <c r="H5" s="1"/>
  <c r="H6" s="1"/>
  <c r="B18" i="3"/>
  <c r="G17"/>
  <c r="I17" s="1"/>
  <c r="E17"/>
  <c r="H17" s="1"/>
  <c r="G16"/>
  <c r="E16"/>
  <c r="H16" s="1"/>
  <c r="G15"/>
  <c r="E15"/>
  <c r="H15" s="1"/>
  <c r="G14"/>
  <c r="I14" s="1"/>
  <c r="E14"/>
  <c r="H14" s="1"/>
  <c r="H18" s="1"/>
  <c r="B12"/>
  <c r="G11"/>
  <c r="E11"/>
  <c r="H11" s="1"/>
  <c r="G10"/>
  <c r="E10"/>
  <c r="H10" s="1"/>
  <c r="G9"/>
  <c r="E9"/>
  <c r="H9" s="1"/>
  <c r="G8"/>
  <c r="E8"/>
  <c r="H8" s="1"/>
  <c r="H12" s="1"/>
  <c r="B6"/>
  <c r="G5"/>
  <c r="E5"/>
  <c r="H5" s="1"/>
  <c r="H12" i="4" l="1"/>
  <c r="I15" i="3"/>
  <c r="I18" s="1"/>
  <c r="I16"/>
  <c r="I9"/>
  <c r="I10"/>
  <c r="I11"/>
  <c r="I8"/>
  <c r="I5"/>
  <c r="H6"/>
  <c r="I12" l="1"/>
  <c r="I6"/>
</calcChain>
</file>

<file path=xl/comments1.xml><?xml version="1.0" encoding="utf-8"?>
<comments xmlns="http://schemas.openxmlformats.org/spreadsheetml/2006/main">
  <authors>
    <author>Автор</author>
  </authors>
  <commentList>
    <comment ref="D3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внимание на формат даты, ставим следующий день за окончанием периода расчета т.к формула разности, из одного вычитаем другое</t>
        </r>
      </text>
    </comment>
    <comment ref="E5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G5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H5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I5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B6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H6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I6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E8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G8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H8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I8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E9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G9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H9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I9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E10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G10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H10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I10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E11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G11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H11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I11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B12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H12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I12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E14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G14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H14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I14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E15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G15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H15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I15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E16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G16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H16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I16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E17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G17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H17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I17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B18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H18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I18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D3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внимание на формат даты, ставим следующий день за окончанием периода расчета т.к формула разности, из одного вычитаем другое</t>
        </r>
      </text>
    </comment>
    <comment ref="E5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G5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H5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I5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B6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H6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I6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E8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G8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H8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I8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E9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G9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H9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I9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E10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G10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H10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I10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E11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G11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H11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I11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B12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H12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I12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E14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G14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H14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I14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E15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G15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H15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I15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E16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G16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H16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I16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E17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G17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H17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I17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B18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H18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  <comment ref="I18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формула</t>
        </r>
      </text>
    </comment>
  </commentList>
</comments>
</file>

<file path=xl/sharedStrings.xml><?xml version="1.0" encoding="utf-8"?>
<sst xmlns="http://schemas.openxmlformats.org/spreadsheetml/2006/main" count="46" uniqueCount="23">
  <si>
    <t>Для целей налогового учета данные расходы признаются с учетом ограничений, предусмотренных п. п. 1, 1.1 ст. 269 НК РФ. Так, для организации, у которой есть сопоставимые долговые обязательства (по вопросу определения сопоставимости долговых обязательств см. Практическое пособие по налогу на прибыль), предельная величина процентов, признаваемых расходом в целях налогообложения, рассчитывается одним из двух способов по выбору заемщика:</t>
  </si>
  <si>
    <t>1) исходя из среднего уровня процентов, взимаемых по сопоставимым долговым обязательствам;</t>
  </si>
  <si>
    <t>2) исходя из ставки рефинансирования Банка России.</t>
  </si>
  <si>
    <t>При выборе заемщиком первого способа размер процентов по договору займа, признаваемый расходом в налоговом учете, не должен отклоняться более чем на 20% (в сторону повышения или понижения) от среднего уровня процентов, начисленных по аналогичным долговым обязательствам, выданным в том же квартале (месяце) на сопоставимых условиях (п. 1 ст. 269 НК РФ). Подробнее о порядке расчета для целей налогообложения предельной величины процентов исходя из среднего уровня процентов см. Практическое пособие по налогу на прибыль.</t>
  </si>
  <si>
    <r>
      <t>При выборе второго способа, а также при отсутствии сопоставимых долговых обязательств</t>
    </r>
    <r>
      <rPr>
        <b/>
        <sz val="11"/>
        <color theme="1"/>
        <rFont val="Calibri"/>
        <family val="2"/>
        <charset val="204"/>
        <scheme val="minor"/>
      </rPr>
      <t xml:space="preserve"> с 01.01.2011 по 31.12.2013 (включительно) предельная величина процентов</t>
    </r>
    <r>
      <rPr>
        <sz val="11"/>
        <color theme="1"/>
        <rFont val="Calibri"/>
        <family val="2"/>
        <charset val="204"/>
        <scheme val="minor"/>
      </rPr>
      <t xml:space="preserve"> по долговым обязательствам в рублях, признаваемая расходом в налоговом учете, принимается равной</t>
    </r>
    <r>
      <rPr>
        <b/>
        <sz val="11"/>
        <color theme="1"/>
        <rFont val="Calibri"/>
        <family val="2"/>
        <charset val="204"/>
        <scheme val="minor"/>
      </rPr>
      <t xml:space="preserve"> произведению ставки рефинансирования Банка России и коэффициента 1,8</t>
    </r>
    <r>
      <rPr>
        <sz val="11"/>
        <color theme="1"/>
        <rFont val="Calibri"/>
        <family val="2"/>
        <charset val="204"/>
        <scheme val="minor"/>
      </rPr>
      <t xml:space="preserve"> (п. 1.1 ст. 269 НК РФ). При этом в отношении долговых обязательств, не содержащих условия об изменении процентной ставки в течение всего срока действия долгового обязательства, под ставкой рефинансирования Банка России понимается </t>
    </r>
    <r>
      <rPr>
        <b/>
        <sz val="11"/>
        <color theme="1"/>
        <rFont val="Calibri"/>
        <family val="2"/>
        <charset val="204"/>
        <scheme val="minor"/>
      </rPr>
      <t>ставка, действовавшая на дату привлечения денежных средств</t>
    </r>
    <r>
      <rPr>
        <sz val="11"/>
        <color theme="1"/>
        <rFont val="Calibri"/>
        <family val="2"/>
        <charset val="204"/>
        <scheme val="minor"/>
      </rPr>
      <t xml:space="preserve"> (абз. 6 п. 1 ст. 269 НК РФ). При расчете предельной величины процентов по прочим долговым обязательствам применяется ставка рефинансирования Банка России, действующая на дату признания расходов в виде процентов (абз. 7 п. 1 ст. 269 НК РФ). </t>
    </r>
  </si>
  <si>
    <t>Сумма займа, руб</t>
  </si>
  <si>
    <t>Кол-во календарных дней</t>
  </si>
  <si>
    <t>Фактическая ставка %</t>
  </si>
  <si>
    <t>Ставка для целей НУ</t>
  </si>
  <si>
    <t>Номер договора</t>
  </si>
  <si>
    <t>ИТОГО</t>
  </si>
  <si>
    <t>Период пользования с</t>
  </si>
  <si>
    <t>Период пользования по</t>
  </si>
  <si>
    <t>3а</t>
  </si>
  <si>
    <t>Дней в году</t>
  </si>
  <si>
    <t>Ставка рефинансирования ЦБ на дату привлечения</t>
  </si>
  <si>
    <t>Сумма фактических %                               (гр.2 х гр.5/гр.10 х гр.4)</t>
  </si>
  <si>
    <t>Сумма % для НУ      (гр.2 х гр.6/гр.10 х гр.4)</t>
  </si>
  <si>
    <t>Расчет % по займу</t>
  </si>
  <si>
    <t>№бн от 05.09.13г</t>
  </si>
  <si>
    <t>Период</t>
  </si>
  <si>
    <t>Сумма займа, валюта</t>
  </si>
  <si>
    <r>
      <t>с 1 января 2011 года по 31 декабря 2013 года включительно - равной ставке процента, установленной соглашением сторон, но не превышающей ставку рефинансирования Центрального банка Российской Федерации,</t>
    </r>
    <r>
      <rPr>
        <b/>
        <sz val="11"/>
        <color theme="1"/>
        <rFont val="Calibri"/>
        <family val="2"/>
        <charset val="204"/>
        <scheme val="minor"/>
      </rPr>
      <t xml:space="preserve"> увеличенную в 1,8 раза, при оформлении долгового обязательства в рублях и равной произведению ставки рефинансирования Центрального банка Российской Федерации и коэффициента 0,8 - по долговым обязательствам в иностранной валюте.</t>
    </r>
    <r>
      <rPr>
        <sz val="11"/>
        <color theme="1"/>
        <rFont val="Calibri"/>
        <family val="2"/>
        <charset val="204"/>
        <scheme val="minor"/>
      </rPr>
      <t xml:space="preserve">
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</si>
</sst>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4" fontId="0" fillId="0" borderId="1" xfId="0" applyNumberFormat="1" applyBorder="1" applyAlignment="1">
      <alignment horizontal="left"/>
    </xf>
    <xf numFmtId="4" fontId="1" fillId="0" borderId="5" xfId="0" applyNumberFormat="1" applyFont="1" applyBorder="1" applyAlignment="1">
      <alignment horizontal="left"/>
    </xf>
    <xf numFmtId="0" fontId="1" fillId="0" borderId="6" xfId="0" applyFont="1" applyBorder="1" applyAlignment="1">
      <alignment horizontal="left"/>
    </xf>
    <xf numFmtId="10" fontId="0" fillId="0" borderId="2" xfId="0" applyNumberForma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4" fontId="1" fillId="0" borderId="6" xfId="0" applyNumberFormat="1" applyFont="1" applyBorder="1" applyAlignment="1">
      <alignment horizontal="left"/>
    </xf>
    <xf numFmtId="4" fontId="0" fillId="2" borderId="1" xfId="0" applyNumberFormat="1" applyFill="1" applyBorder="1" applyAlignment="1">
      <alignment horizontal="left"/>
    </xf>
    <xf numFmtId="4" fontId="1" fillId="2" borderId="5" xfId="0" applyNumberFormat="1" applyFont="1" applyFill="1" applyBorder="1" applyAlignment="1">
      <alignment horizontal="left"/>
    </xf>
    <xf numFmtId="4" fontId="0" fillId="0" borderId="1" xfId="0" applyNumberFormat="1" applyFill="1" applyBorder="1" applyAlignment="1">
      <alignment horizontal="left"/>
    </xf>
    <xf numFmtId="0" fontId="0" fillId="0" borderId="1" xfId="0" applyFill="1" applyBorder="1" applyAlignment="1">
      <alignment horizontal="left"/>
    </xf>
    <xf numFmtId="10" fontId="0" fillId="0" borderId="1" xfId="0" applyNumberFormat="1" applyFill="1" applyBorder="1" applyAlignment="1">
      <alignment horizontal="left"/>
    </xf>
    <xf numFmtId="0" fontId="0" fillId="0" borderId="0" xfId="0" applyFill="1"/>
    <xf numFmtId="0" fontId="0" fillId="0" borderId="3" xfId="0" applyFill="1" applyBorder="1" applyAlignment="1">
      <alignment horizontal="left"/>
    </xf>
    <xf numFmtId="0" fontId="0" fillId="2" borderId="1" xfId="0" applyFill="1" applyBorder="1" applyAlignment="1">
      <alignment horizontal="left" wrapText="1"/>
    </xf>
    <xf numFmtId="0" fontId="1" fillId="2" borderId="1" xfId="0" applyFont="1" applyFill="1" applyBorder="1" applyAlignment="1">
      <alignment horizontal="left"/>
    </xf>
    <xf numFmtId="0" fontId="0" fillId="0" borderId="1" xfId="0" applyFill="1" applyBorder="1" applyAlignment="1">
      <alignment horizontal="left" wrapText="1"/>
    </xf>
    <xf numFmtId="0" fontId="1" fillId="0" borderId="6" xfId="0" applyFont="1" applyBorder="1"/>
    <xf numFmtId="4" fontId="0" fillId="0" borderId="0" xfId="0" applyNumberFormat="1"/>
    <xf numFmtId="0" fontId="0" fillId="3" borderId="2" xfId="0" applyFill="1" applyBorder="1" applyAlignment="1">
      <alignment horizontal="left"/>
    </xf>
    <xf numFmtId="4" fontId="0" fillId="3" borderId="1" xfId="0" applyNumberFormat="1" applyFill="1" applyBorder="1" applyAlignment="1">
      <alignment horizontal="left"/>
    </xf>
    <xf numFmtId="14" fontId="0" fillId="3" borderId="1" xfId="0" applyNumberFormat="1" applyFill="1" applyBorder="1" applyAlignment="1">
      <alignment horizontal="left"/>
    </xf>
    <xf numFmtId="14" fontId="0" fillId="3" borderId="2" xfId="0" applyNumberFormat="1" applyFill="1" applyBorder="1" applyAlignment="1">
      <alignment horizontal="left"/>
    </xf>
    <xf numFmtId="10" fontId="0" fillId="3" borderId="1" xfId="0" applyNumberFormat="1" applyFill="1" applyBorder="1" applyAlignment="1">
      <alignment horizontal="left"/>
    </xf>
    <xf numFmtId="10" fontId="0" fillId="3" borderId="2" xfId="0" applyNumberFormat="1" applyFill="1" applyBorder="1" applyAlignment="1">
      <alignment horizontal="left"/>
    </xf>
    <xf numFmtId="17" fontId="0" fillId="3" borderId="2" xfId="0" applyNumberFormat="1" applyFill="1" applyBorder="1"/>
    <xf numFmtId="0" fontId="0" fillId="3" borderId="1" xfId="0" applyFill="1" applyBorder="1" applyAlignment="1">
      <alignment horizontal="left"/>
    </xf>
    <xf numFmtId="17" fontId="0" fillId="3" borderId="1" xfId="0" applyNumberForma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0"/>
  <sheetViews>
    <sheetView workbookViewId="0">
      <pane ySplit="4" topLeftCell="A5" activePane="bottomLeft" state="frozen"/>
      <selection pane="bottomLeft" activeCell="G22" sqref="G22"/>
    </sheetView>
  </sheetViews>
  <sheetFormatPr defaultRowHeight="15"/>
  <cols>
    <col min="1" max="1" width="17.85546875" customWidth="1"/>
    <col min="2" max="2" width="10.7109375" bestFit="1" customWidth="1"/>
    <col min="3" max="3" width="12.7109375" bestFit="1" customWidth="1"/>
    <col min="4" max="4" width="12.7109375" customWidth="1"/>
    <col min="5" max="5" width="14.5703125" customWidth="1"/>
    <col min="6" max="6" width="12.42578125" bestFit="1" customWidth="1"/>
    <col min="7" max="7" width="10.7109375" bestFit="1" customWidth="1"/>
    <col min="8" max="8" width="21.7109375" customWidth="1"/>
    <col min="9" max="9" width="21.85546875" customWidth="1"/>
    <col min="10" max="10" width="19.42578125" customWidth="1"/>
  </cols>
  <sheetData>
    <row r="1" spans="1:12">
      <c r="B1" s="4" t="s">
        <v>18</v>
      </c>
    </row>
    <row r="3" spans="1:12" ht="60">
      <c r="A3" s="6" t="s">
        <v>9</v>
      </c>
      <c r="B3" s="7" t="s">
        <v>5</v>
      </c>
      <c r="C3" s="7" t="s">
        <v>11</v>
      </c>
      <c r="D3" s="7" t="s">
        <v>12</v>
      </c>
      <c r="E3" s="7" t="s">
        <v>6</v>
      </c>
      <c r="F3" s="7" t="s">
        <v>7</v>
      </c>
      <c r="G3" s="7" t="s">
        <v>8</v>
      </c>
      <c r="H3" s="7" t="s">
        <v>16</v>
      </c>
      <c r="I3" s="25" t="s">
        <v>17</v>
      </c>
      <c r="J3" s="7" t="s">
        <v>15</v>
      </c>
      <c r="K3" s="7" t="s">
        <v>14</v>
      </c>
      <c r="L3" s="27" t="s">
        <v>20</v>
      </c>
    </row>
    <row r="4" spans="1:12" s="5" customFormat="1">
      <c r="A4" s="8">
        <v>1</v>
      </c>
      <c r="B4" s="8">
        <v>2</v>
      </c>
      <c r="C4" s="8">
        <v>3</v>
      </c>
      <c r="D4" s="8" t="s">
        <v>13</v>
      </c>
      <c r="E4" s="8">
        <v>4</v>
      </c>
      <c r="F4" s="8">
        <v>5</v>
      </c>
      <c r="G4" s="8">
        <v>6</v>
      </c>
      <c r="H4" s="8">
        <v>7</v>
      </c>
      <c r="I4" s="26">
        <v>8</v>
      </c>
      <c r="J4" s="8">
        <v>9</v>
      </c>
      <c r="K4" s="8">
        <v>10</v>
      </c>
      <c r="L4" s="8">
        <v>11</v>
      </c>
    </row>
    <row r="5" spans="1:12" s="23" customFormat="1">
      <c r="A5" s="30" t="s">
        <v>19</v>
      </c>
      <c r="B5" s="31">
        <v>330000</v>
      </c>
      <c r="C5" s="32">
        <v>41527</v>
      </c>
      <c r="D5" s="32">
        <v>41548</v>
      </c>
      <c r="E5" s="21">
        <f>D5-C5</f>
        <v>21</v>
      </c>
      <c r="F5" s="34">
        <v>0.14799999999999999</v>
      </c>
      <c r="G5" s="22">
        <f>J5*1.8</f>
        <v>0.14850000000000002</v>
      </c>
      <c r="H5" s="20">
        <f>B5*F5/K5*E5</f>
        <v>2809.972602739726</v>
      </c>
      <c r="I5" s="18">
        <f>B5*G5/K5*E5</f>
        <v>2819.465753424658</v>
      </c>
      <c r="J5" s="35">
        <v>8.2500000000000004E-2</v>
      </c>
      <c r="K5" s="30">
        <v>365</v>
      </c>
      <c r="L5" s="36">
        <v>41518</v>
      </c>
    </row>
    <row r="6" spans="1:12" s="4" customFormat="1">
      <c r="A6" s="8" t="s">
        <v>10</v>
      </c>
      <c r="B6" s="12">
        <f>SUM(B5:B5)</f>
        <v>330000</v>
      </c>
      <c r="C6" s="15"/>
      <c r="D6" s="16"/>
      <c r="E6" s="16"/>
      <c r="F6" s="16"/>
      <c r="G6" s="13"/>
      <c r="H6" s="17">
        <f>SUM(H5:H5)</f>
        <v>2809.972602739726</v>
      </c>
      <c r="I6" s="19">
        <f>SUM(I5:I5)</f>
        <v>2819.465753424658</v>
      </c>
      <c r="J6" s="15"/>
      <c r="K6" s="16"/>
      <c r="L6" s="28"/>
    </row>
    <row r="8" spans="1:12" s="23" customFormat="1">
      <c r="A8" s="30" t="s">
        <v>19</v>
      </c>
      <c r="B8" s="31">
        <v>330000</v>
      </c>
      <c r="C8" s="32">
        <v>41548</v>
      </c>
      <c r="D8" s="32">
        <v>41579</v>
      </c>
      <c r="E8" s="21">
        <f>D8-C8</f>
        <v>31</v>
      </c>
      <c r="F8" s="34">
        <v>0.14799999999999999</v>
      </c>
      <c r="G8" s="22">
        <f>J8*1.8</f>
        <v>0.14850000000000002</v>
      </c>
      <c r="H8" s="20">
        <f>B8*F8/K8*E8</f>
        <v>4148.0547945205481</v>
      </c>
      <c r="I8" s="18">
        <f>B8*G8/K8*E8</f>
        <v>4162.0684931506858</v>
      </c>
      <c r="J8" s="34">
        <v>8.2500000000000004E-2</v>
      </c>
      <c r="K8" s="37">
        <v>365</v>
      </c>
      <c r="L8" s="36">
        <v>41548</v>
      </c>
    </row>
    <row r="9" spans="1:12" s="23" customFormat="1">
      <c r="A9" s="24"/>
      <c r="B9" s="31">
        <v>10000</v>
      </c>
      <c r="C9" s="32">
        <v>41549</v>
      </c>
      <c r="D9" s="32">
        <v>41579</v>
      </c>
      <c r="E9" s="21">
        <f t="shared" ref="E9:E11" si="0">D9-C9</f>
        <v>30</v>
      </c>
      <c r="F9" s="34">
        <v>0.14799999999999999</v>
      </c>
      <c r="G9" s="22">
        <f t="shared" ref="G9:G11" si="1">J9*1.8</f>
        <v>0.14850000000000002</v>
      </c>
      <c r="H9" s="20">
        <f t="shared" ref="H9:H11" si="2">B9*F9/K9*E9</f>
        <v>121.64383561643837</v>
      </c>
      <c r="I9" s="18">
        <f t="shared" ref="I9:I11" si="3">B9*G9/K9*E9</f>
        <v>122.05479452054797</v>
      </c>
      <c r="J9" s="34">
        <v>8.2500000000000004E-2</v>
      </c>
      <c r="K9" s="37">
        <v>365</v>
      </c>
      <c r="L9" s="36">
        <v>41548</v>
      </c>
    </row>
    <row r="10" spans="1:12" s="23" customFormat="1">
      <c r="A10" s="24"/>
      <c r="B10" s="31">
        <v>160000</v>
      </c>
      <c r="C10" s="32">
        <v>41554</v>
      </c>
      <c r="D10" s="32">
        <v>41579</v>
      </c>
      <c r="E10" s="21">
        <f t="shared" si="0"/>
        <v>25</v>
      </c>
      <c r="F10" s="34">
        <v>0.14799999999999999</v>
      </c>
      <c r="G10" s="22">
        <f t="shared" si="1"/>
        <v>0.14850000000000002</v>
      </c>
      <c r="H10" s="20">
        <f t="shared" si="2"/>
        <v>1621.9178082191781</v>
      </c>
      <c r="I10" s="18">
        <f t="shared" si="3"/>
        <v>1627.397260273973</v>
      </c>
      <c r="J10" s="34">
        <v>8.2500000000000004E-2</v>
      </c>
      <c r="K10" s="37">
        <v>365</v>
      </c>
      <c r="L10" s="36">
        <v>41548</v>
      </c>
    </row>
    <row r="11" spans="1:12">
      <c r="A11" s="10"/>
      <c r="B11" s="31">
        <v>120000</v>
      </c>
      <c r="C11" s="33">
        <v>41557</v>
      </c>
      <c r="D11" s="32">
        <v>41579</v>
      </c>
      <c r="E11" s="9">
        <f t="shared" si="0"/>
        <v>22</v>
      </c>
      <c r="F11" s="35">
        <v>0.14799999999999999</v>
      </c>
      <c r="G11" s="14">
        <f t="shared" si="1"/>
        <v>0.14850000000000002</v>
      </c>
      <c r="H11" s="11">
        <f t="shared" si="2"/>
        <v>1070.4657534246576</v>
      </c>
      <c r="I11" s="18">
        <f t="shared" si="3"/>
        <v>1074.0821917808221</v>
      </c>
      <c r="J11" s="35">
        <v>8.2500000000000004E-2</v>
      </c>
      <c r="K11" s="30">
        <v>365</v>
      </c>
      <c r="L11" s="36">
        <v>41548</v>
      </c>
    </row>
    <row r="12" spans="1:12" s="4" customFormat="1">
      <c r="A12" s="8" t="s">
        <v>10</v>
      </c>
      <c r="B12" s="12">
        <f>SUM(B8:B11)</f>
        <v>620000</v>
      </c>
      <c r="C12" s="15"/>
      <c r="D12" s="16"/>
      <c r="E12" s="16"/>
      <c r="F12" s="16"/>
      <c r="G12" s="13"/>
      <c r="H12" s="17">
        <f>SUM(H8:H11)</f>
        <v>6962.0821917808225</v>
      </c>
      <c r="I12" s="19">
        <f>SUM(I8:I11)</f>
        <v>6985.6027397260295</v>
      </c>
      <c r="J12" s="15"/>
      <c r="K12" s="16"/>
      <c r="L12" s="28"/>
    </row>
    <row r="14" spans="1:12" s="23" customFormat="1">
      <c r="A14" s="30" t="s">
        <v>19</v>
      </c>
      <c r="B14" s="31">
        <v>330000</v>
      </c>
      <c r="C14" s="32">
        <v>41579</v>
      </c>
      <c r="D14" s="32">
        <v>41597</v>
      </c>
      <c r="E14" s="21">
        <f>D14-C14</f>
        <v>18</v>
      </c>
      <c r="F14" s="34">
        <v>0.14799999999999999</v>
      </c>
      <c r="G14" s="22">
        <f>J14*1.8</f>
        <v>0.14850000000000002</v>
      </c>
      <c r="H14" s="20">
        <f>B14*F14/K14*E14</f>
        <v>2408.5479452054797</v>
      </c>
      <c r="I14" s="18">
        <f>B14*G14/K14*E14</f>
        <v>2416.6849315068498</v>
      </c>
      <c r="J14" s="34">
        <v>8.2500000000000004E-2</v>
      </c>
      <c r="K14" s="37">
        <v>365</v>
      </c>
      <c r="L14" s="38">
        <v>41579</v>
      </c>
    </row>
    <row r="15" spans="1:12" s="23" customFormat="1">
      <c r="A15" s="24"/>
      <c r="B15" s="31">
        <v>10000</v>
      </c>
      <c r="C15" s="32">
        <v>41579</v>
      </c>
      <c r="D15" s="32">
        <v>41597</v>
      </c>
      <c r="E15" s="21">
        <f t="shared" ref="E15:E17" si="4">D15-C15</f>
        <v>18</v>
      </c>
      <c r="F15" s="34">
        <v>0.14799999999999999</v>
      </c>
      <c r="G15" s="22">
        <f t="shared" ref="G15:G17" si="5">J15*1.8</f>
        <v>0.14850000000000002</v>
      </c>
      <c r="H15" s="20">
        <f t="shared" ref="H15:H17" si="6">B15*F15/K15*E15</f>
        <v>72.986301369863014</v>
      </c>
      <c r="I15" s="18">
        <f t="shared" ref="I15:I17" si="7">B15*G15/K15*E15</f>
        <v>73.232876712328775</v>
      </c>
      <c r="J15" s="34">
        <v>8.2500000000000004E-2</v>
      </c>
      <c r="K15" s="37">
        <v>365</v>
      </c>
      <c r="L15" s="38">
        <v>41579</v>
      </c>
    </row>
    <row r="16" spans="1:12" s="23" customFormat="1">
      <c r="A16" s="24"/>
      <c r="B16" s="31">
        <v>160000</v>
      </c>
      <c r="C16" s="32">
        <v>41579</v>
      </c>
      <c r="D16" s="32">
        <v>41597</v>
      </c>
      <c r="E16" s="21">
        <f t="shared" si="4"/>
        <v>18</v>
      </c>
      <c r="F16" s="34">
        <v>0.14799999999999999</v>
      </c>
      <c r="G16" s="22">
        <f t="shared" si="5"/>
        <v>0.14850000000000002</v>
      </c>
      <c r="H16" s="20">
        <f t="shared" si="6"/>
        <v>1167.7808219178082</v>
      </c>
      <c r="I16" s="18">
        <f t="shared" si="7"/>
        <v>1171.7260273972604</v>
      </c>
      <c r="J16" s="34">
        <v>8.2500000000000004E-2</v>
      </c>
      <c r="K16" s="37">
        <v>365</v>
      </c>
      <c r="L16" s="38">
        <v>41579</v>
      </c>
    </row>
    <row r="17" spans="1:12">
      <c r="A17" s="10"/>
      <c r="B17" s="31">
        <v>120000</v>
      </c>
      <c r="C17" s="32">
        <v>41579</v>
      </c>
      <c r="D17" s="32">
        <v>41609</v>
      </c>
      <c r="E17" s="9">
        <f t="shared" si="4"/>
        <v>30</v>
      </c>
      <c r="F17" s="35">
        <v>0.14799999999999999</v>
      </c>
      <c r="G17" s="14">
        <f t="shared" si="5"/>
        <v>0.14850000000000002</v>
      </c>
      <c r="H17" s="11">
        <f t="shared" si="6"/>
        <v>1459.7260273972604</v>
      </c>
      <c r="I17" s="18">
        <f t="shared" si="7"/>
        <v>1464.6575342465758</v>
      </c>
      <c r="J17" s="35">
        <v>8.2500000000000004E-2</v>
      </c>
      <c r="K17" s="30">
        <v>365</v>
      </c>
      <c r="L17" s="38">
        <v>41579</v>
      </c>
    </row>
    <row r="18" spans="1:12" s="4" customFormat="1">
      <c r="A18" s="8" t="s">
        <v>10</v>
      </c>
      <c r="B18" s="12">
        <f>SUM(B14:B17)</f>
        <v>620000</v>
      </c>
      <c r="C18" s="15"/>
      <c r="D18" s="16"/>
      <c r="E18" s="16"/>
      <c r="F18" s="16"/>
      <c r="G18" s="13"/>
      <c r="H18" s="17">
        <f>SUM(H14:H17)</f>
        <v>5109.0410958904113</v>
      </c>
      <c r="I18" s="19">
        <f>SUM(I14:I17)</f>
        <v>5126.3013698630148</v>
      </c>
      <c r="J18" s="15"/>
      <c r="K18" s="16"/>
      <c r="L18" s="28"/>
    </row>
    <row r="20" spans="1:12">
      <c r="H20" s="29"/>
    </row>
  </sheetData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0"/>
  <sheetViews>
    <sheetView tabSelected="1" workbookViewId="0">
      <pane ySplit="4" topLeftCell="A5" activePane="bottomLeft" state="frozen"/>
      <selection pane="bottomLeft" activeCell="G21" sqref="G21"/>
    </sheetView>
  </sheetViews>
  <sheetFormatPr defaultRowHeight="15"/>
  <cols>
    <col min="1" max="1" width="17.85546875" customWidth="1"/>
    <col min="2" max="2" width="10.7109375" bestFit="1" customWidth="1"/>
    <col min="3" max="3" width="12.7109375" bestFit="1" customWidth="1"/>
    <col min="4" max="4" width="12.7109375" customWidth="1"/>
    <col min="5" max="5" width="14.5703125" customWidth="1"/>
    <col min="6" max="6" width="12.42578125" bestFit="1" customWidth="1"/>
    <col min="7" max="7" width="10.7109375" bestFit="1" customWidth="1"/>
    <col min="8" max="8" width="21.7109375" customWidth="1"/>
    <col min="9" max="9" width="21.85546875" customWidth="1"/>
    <col min="10" max="10" width="19.42578125" customWidth="1"/>
  </cols>
  <sheetData>
    <row r="1" spans="1:12">
      <c r="B1" s="4" t="s">
        <v>18</v>
      </c>
    </row>
    <row r="3" spans="1:12" ht="60">
      <c r="A3" s="6" t="s">
        <v>9</v>
      </c>
      <c r="B3" s="7" t="s">
        <v>21</v>
      </c>
      <c r="C3" s="7" t="s">
        <v>11</v>
      </c>
      <c r="D3" s="7" t="s">
        <v>12</v>
      </c>
      <c r="E3" s="7" t="s">
        <v>6</v>
      </c>
      <c r="F3" s="7" t="s">
        <v>7</v>
      </c>
      <c r="G3" s="7" t="s">
        <v>8</v>
      </c>
      <c r="H3" s="7" t="s">
        <v>16</v>
      </c>
      <c r="I3" s="25" t="s">
        <v>17</v>
      </c>
      <c r="J3" s="7" t="s">
        <v>15</v>
      </c>
      <c r="K3" s="7" t="s">
        <v>14</v>
      </c>
      <c r="L3" s="27" t="s">
        <v>20</v>
      </c>
    </row>
    <row r="4" spans="1:12" s="5" customFormat="1">
      <c r="A4" s="8">
        <v>1</v>
      </c>
      <c r="B4" s="8">
        <v>2</v>
      </c>
      <c r="C4" s="8">
        <v>3</v>
      </c>
      <c r="D4" s="8" t="s">
        <v>13</v>
      </c>
      <c r="E4" s="8">
        <v>4</v>
      </c>
      <c r="F4" s="8">
        <v>5</v>
      </c>
      <c r="G4" s="8">
        <v>6</v>
      </c>
      <c r="H4" s="8">
        <v>7</v>
      </c>
      <c r="I4" s="26">
        <v>8</v>
      </c>
      <c r="J4" s="8">
        <v>9</v>
      </c>
      <c r="K4" s="8">
        <v>10</v>
      </c>
      <c r="L4" s="8">
        <v>11</v>
      </c>
    </row>
    <row r="5" spans="1:12" s="23" customFormat="1">
      <c r="A5" s="30" t="s">
        <v>19</v>
      </c>
      <c r="B5" s="31">
        <v>330000</v>
      </c>
      <c r="C5" s="32">
        <v>41527</v>
      </c>
      <c r="D5" s="32">
        <v>41548</v>
      </c>
      <c r="E5" s="21">
        <f>D5-C5</f>
        <v>21</v>
      </c>
      <c r="F5" s="22">
        <v>0.14799999999999999</v>
      </c>
      <c r="G5" s="22">
        <f>J5*0.8</f>
        <v>6.6000000000000003E-2</v>
      </c>
      <c r="H5" s="20">
        <f>B5*F5/K5*E5</f>
        <v>2809.972602739726</v>
      </c>
      <c r="I5" s="18">
        <f>B5*G5/K5*E5</f>
        <v>1253.0958904109589</v>
      </c>
      <c r="J5" s="35">
        <v>8.2500000000000004E-2</v>
      </c>
      <c r="K5" s="30">
        <v>365</v>
      </c>
      <c r="L5" s="36">
        <v>41518</v>
      </c>
    </row>
    <row r="6" spans="1:12" s="4" customFormat="1">
      <c r="A6" s="8" t="s">
        <v>10</v>
      </c>
      <c r="B6" s="12">
        <f>SUM(B5:B5)</f>
        <v>330000</v>
      </c>
      <c r="C6" s="15"/>
      <c r="D6" s="16"/>
      <c r="E6" s="16"/>
      <c r="F6" s="16"/>
      <c r="G6" s="13"/>
      <c r="H6" s="17">
        <f>SUM(H5:H5)</f>
        <v>2809.972602739726</v>
      </c>
      <c r="I6" s="19">
        <f>SUM(I5:I5)</f>
        <v>1253.0958904109589</v>
      </c>
      <c r="J6" s="15"/>
      <c r="K6" s="16"/>
      <c r="L6" s="28"/>
    </row>
    <row r="8" spans="1:12" s="23" customFormat="1">
      <c r="A8" s="30" t="s">
        <v>19</v>
      </c>
      <c r="B8" s="31">
        <v>330000</v>
      </c>
      <c r="C8" s="32">
        <v>41548</v>
      </c>
      <c r="D8" s="32">
        <v>41579</v>
      </c>
      <c r="E8" s="21">
        <f>D8-C8</f>
        <v>31</v>
      </c>
      <c r="F8" s="22">
        <v>0.14799999999999999</v>
      </c>
      <c r="G8" s="22">
        <f>J8*0.8</f>
        <v>6.6000000000000003E-2</v>
      </c>
      <c r="H8" s="20">
        <f>B8*F8/K8*E8</f>
        <v>4148.0547945205481</v>
      </c>
      <c r="I8" s="18">
        <f>B8*G8/K8*E8</f>
        <v>1849.8082191780823</v>
      </c>
      <c r="J8" s="34">
        <v>8.2500000000000004E-2</v>
      </c>
      <c r="K8" s="37">
        <v>365</v>
      </c>
      <c r="L8" s="36">
        <v>41548</v>
      </c>
    </row>
    <row r="9" spans="1:12" s="23" customFormat="1">
      <c r="A9" s="24"/>
      <c r="B9" s="31">
        <v>10000</v>
      </c>
      <c r="C9" s="32">
        <v>41549</v>
      </c>
      <c r="D9" s="32">
        <v>41579</v>
      </c>
      <c r="E9" s="21">
        <f t="shared" ref="E9:E11" si="0">D9-C9</f>
        <v>30</v>
      </c>
      <c r="F9" s="22">
        <v>0.14799999999999999</v>
      </c>
      <c r="G9" s="22">
        <f>J9*0.8</f>
        <v>6.6000000000000003E-2</v>
      </c>
      <c r="H9" s="20">
        <f t="shared" ref="H9:H11" si="1">B9*F9/K9*E9</f>
        <v>121.64383561643837</v>
      </c>
      <c r="I9" s="18">
        <f t="shared" ref="I9:I11" si="2">B9*G9/K9*E9</f>
        <v>54.246575342465754</v>
      </c>
      <c r="J9" s="34">
        <v>8.2500000000000004E-2</v>
      </c>
      <c r="K9" s="37">
        <v>365</v>
      </c>
      <c r="L9" s="36">
        <v>41548</v>
      </c>
    </row>
    <row r="10" spans="1:12" s="23" customFormat="1">
      <c r="A10" s="24"/>
      <c r="B10" s="31">
        <v>160000</v>
      </c>
      <c r="C10" s="32">
        <v>41554</v>
      </c>
      <c r="D10" s="32">
        <v>41579</v>
      </c>
      <c r="E10" s="21">
        <f t="shared" si="0"/>
        <v>25</v>
      </c>
      <c r="F10" s="22">
        <v>0.14799999999999999</v>
      </c>
      <c r="G10" s="22">
        <f>J10*0.8</f>
        <v>6.6000000000000003E-2</v>
      </c>
      <c r="H10" s="20">
        <f t="shared" si="1"/>
        <v>1621.9178082191781</v>
      </c>
      <c r="I10" s="18">
        <f t="shared" si="2"/>
        <v>723.28767123287662</v>
      </c>
      <c r="J10" s="34">
        <v>8.2500000000000004E-2</v>
      </c>
      <c r="K10" s="37">
        <v>365</v>
      </c>
      <c r="L10" s="36">
        <v>41548</v>
      </c>
    </row>
    <row r="11" spans="1:12">
      <c r="A11" s="10"/>
      <c r="B11" s="31">
        <v>120000</v>
      </c>
      <c r="C11" s="33">
        <v>41557</v>
      </c>
      <c r="D11" s="32">
        <v>41579</v>
      </c>
      <c r="E11" s="9">
        <f t="shared" si="0"/>
        <v>22</v>
      </c>
      <c r="F11" s="14">
        <v>0.14799999999999999</v>
      </c>
      <c r="G11" s="14">
        <f>J11*0.8</f>
        <v>6.6000000000000003E-2</v>
      </c>
      <c r="H11" s="11">
        <f t="shared" si="1"/>
        <v>1070.4657534246576</v>
      </c>
      <c r="I11" s="18">
        <f t="shared" si="2"/>
        <v>477.36986301369865</v>
      </c>
      <c r="J11" s="35">
        <v>8.2500000000000004E-2</v>
      </c>
      <c r="K11" s="30">
        <v>365</v>
      </c>
      <c r="L11" s="36">
        <v>41548</v>
      </c>
    </row>
    <row r="12" spans="1:12" s="4" customFormat="1">
      <c r="A12" s="8" t="s">
        <v>10</v>
      </c>
      <c r="B12" s="12">
        <f>SUM(B8:B11)</f>
        <v>620000</v>
      </c>
      <c r="C12" s="15"/>
      <c r="D12" s="16"/>
      <c r="E12" s="16"/>
      <c r="F12" s="16"/>
      <c r="G12" s="13"/>
      <c r="H12" s="17">
        <f>SUM(H8:H11)</f>
        <v>6962.0821917808225</v>
      </c>
      <c r="I12" s="19">
        <f>SUM(I8:I11)</f>
        <v>3104.7123287671234</v>
      </c>
      <c r="J12" s="15"/>
      <c r="K12" s="16"/>
      <c r="L12" s="28"/>
    </row>
    <row r="14" spans="1:12" s="23" customFormat="1">
      <c r="A14" s="30" t="s">
        <v>19</v>
      </c>
      <c r="B14" s="31">
        <v>330000</v>
      </c>
      <c r="C14" s="32">
        <v>41579</v>
      </c>
      <c r="D14" s="32">
        <v>41597</v>
      </c>
      <c r="E14" s="21">
        <f>D14-C14</f>
        <v>18</v>
      </c>
      <c r="F14" s="22">
        <v>0.14799999999999999</v>
      </c>
      <c r="G14" s="22">
        <f>J14*0.8</f>
        <v>6.6000000000000003E-2</v>
      </c>
      <c r="H14" s="20">
        <f>B14*F14/K14*E14</f>
        <v>2408.5479452054797</v>
      </c>
      <c r="I14" s="18">
        <f>B14*G14/K14*E14</f>
        <v>1074.0821917808219</v>
      </c>
      <c r="J14" s="34">
        <v>8.2500000000000004E-2</v>
      </c>
      <c r="K14" s="37">
        <v>365</v>
      </c>
      <c r="L14" s="38">
        <v>41579</v>
      </c>
    </row>
    <row r="15" spans="1:12" s="23" customFormat="1">
      <c r="A15" s="24"/>
      <c r="B15" s="31">
        <v>10000</v>
      </c>
      <c r="C15" s="32">
        <v>41579</v>
      </c>
      <c r="D15" s="32">
        <v>41597</v>
      </c>
      <c r="E15" s="21">
        <f t="shared" ref="E15:E17" si="3">D15-C15</f>
        <v>18</v>
      </c>
      <c r="F15" s="22">
        <v>0.14799999999999999</v>
      </c>
      <c r="G15" s="22">
        <f>J15*0.8</f>
        <v>6.6000000000000003E-2</v>
      </c>
      <c r="H15" s="20">
        <f t="shared" ref="H15:H17" si="4">B15*F15/K15*E15</f>
        <v>72.986301369863014</v>
      </c>
      <c r="I15" s="18">
        <f t="shared" ref="I15:I17" si="5">B15*G15/K15*E15</f>
        <v>32.547945205479451</v>
      </c>
      <c r="J15" s="34">
        <v>8.2500000000000004E-2</v>
      </c>
      <c r="K15" s="37">
        <v>365</v>
      </c>
      <c r="L15" s="38">
        <v>41579</v>
      </c>
    </row>
    <row r="16" spans="1:12" s="23" customFormat="1">
      <c r="A16" s="24"/>
      <c r="B16" s="31">
        <v>160000</v>
      </c>
      <c r="C16" s="32">
        <v>41579</v>
      </c>
      <c r="D16" s="32">
        <v>41597</v>
      </c>
      <c r="E16" s="21">
        <f t="shared" si="3"/>
        <v>18</v>
      </c>
      <c r="F16" s="22">
        <v>0.14799999999999999</v>
      </c>
      <c r="G16" s="22">
        <f>J16*0.8</f>
        <v>6.6000000000000003E-2</v>
      </c>
      <c r="H16" s="20">
        <f t="shared" si="4"/>
        <v>1167.7808219178082</v>
      </c>
      <c r="I16" s="18">
        <f t="shared" si="5"/>
        <v>520.76712328767121</v>
      </c>
      <c r="J16" s="34">
        <v>8.2500000000000004E-2</v>
      </c>
      <c r="K16" s="37">
        <v>365</v>
      </c>
      <c r="L16" s="38">
        <v>41579</v>
      </c>
    </row>
    <row r="17" spans="1:12">
      <c r="A17" s="10"/>
      <c r="B17" s="31">
        <v>120000</v>
      </c>
      <c r="C17" s="32">
        <v>41579</v>
      </c>
      <c r="D17" s="32">
        <v>41609</v>
      </c>
      <c r="E17" s="9">
        <f t="shared" si="3"/>
        <v>30</v>
      </c>
      <c r="F17" s="14">
        <v>0.14799999999999999</v>
      </c>
      <c r="G17" s="14">
        <f>J17*0.8</f>
        <v>6.6000000000000003E-2</v>
      </c>
      <c r="H17" s="11">
        <f t="shared" si="4"/>
        <v>1459.7260273972604</v>
      </c>
      <c r="I17" s="18">
        <f t="shared" si="5"/>
        <v>650.95890410958907</v>
      </c>
      <c r="J17" s="35">
        <v>8.2500000000000004E-2</v>
      </c>
      <c r="K17" s="30">
        <v>365</v>
      </c>
      <c r="L17" s="38">
        <v>41579</v>
      </c>
    </row>
    <row r="18" spans="1:12" s="4" customFormat="1">
      <c r="A18" s="8" t="s">
        <v>10</v>
      </c>
      <c r="B18" s="12">
        <f>SUM(B14:B17)</f>
        <v>620000</v>
      </c>
      <c r="C18" s="15"/>
      <c r="D18" s="16"/>
      <c r="E18" s="16"/>
      <c r="F18" s="16"/>
      <c r="G18" s="13"/>
      <c r="H18" s="17">
        <f>SUM(H14:H17)</f>
        <v>5109.0410958904113</v>
      </c>
      <c r="I18" s="19">
        <f>SUM(I14:I17)</f>
        <v>2278.3561643835615</v>
      </c>
      <c r="J18" s="15"/>
      <c r="K18" s="16"/>
      <c r="L18" s="28"/>
    </row>
    <row r="20" spans="1:12">
      <c r="H20" s="29"/>
    </row>
  </sheetData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7"/>
  <sheetViews>
    <sheetView zoomScale="77" zoomScaleNormal="77" workbookViewId="0">
      <selection activeCell="A14" sqref="A14"/>
    </sheetView>
  </sheetViews>
  <sheetFormatPr defaultRowHeight="15"/>
  <cols>
    <col min="1" max="1" width="255.7109375" bestFit="1" customWidth="1"/>
  </cols>
  <sheetData>
    <row r="1" spans="1:1" ht="30">
      <c r="A1" s="1" t="s">
        <v>0</v>
      </c>
    </row>
    <row r="2" spans="1:1">
      <c r="A2" s="2" t="s">
        <v>1</v>
      </c>
    </row>
    <row r="3" spans="1:1">
      <c r="A3" s="3" t="s">
        <v>2</v>
      </c>
    </row>
    <row r="4" spans="1:1" ht="45">
      <c r="A4" s="1" t="s">
        <v>3</v>
      </c>
    </row>
    <row r="5" spans="1:1" ht="60">
      <c r="A5" s="1" t="s">
        <v>4</v>
      </c>
    </row>
    <row r="7" spans="1:1" ht="60">
      <c r="A7" s="2" t="s">
        <v>22</v>
      </c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Расчет по мес в руб</vt:lpstr>
      <vt:lpstr>Расчет по мес в валюте</vt:lpstr>
      <vt:lpstr>Налог на прибыль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2013-12-01T11:15:55Z</dcterms:modified>
</cp:coreProperties>
</file>