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workbookPr defaultThemeVersion="166925"/>
  <mc:AlternateContent xmlns:mc="http://schemas.openxmlformats.org/markup-compatibility/2006">
    <mc:Choice Requires="x15">
      <x15ac:absPath xmlns:x15ac="http://schemas.microsoft.com/office/spreadsheetml/2010/11/ac" url="C:\Users\SuperUser\Desktop\"/>
    </mc:Choice>
  </mc:AlternateContent>
  <xr:revisionPtr revIDLastSave="0" documentId="13_ncr:1_{A1C93B1B-0A3D-4195-8FAC-2B221ACAB750}" xr6:coauthVersionLast="45" xr6:coauthVersionMax="45" xr10:uidLastSave="{00000000-0000-0000-0000-000000000000}"/>
  <bookViews>
    <workbookView xWindow="-120" yWindow="-120" windowWidth="20730" windowHeight="11160" xr2:uid="{629DA2A1-A921-45F8-BF24-1F33A9C8F491}"/>
  </bookViews>
  <sheets>
    <sheet name="дано" sheetId="9" r:id="rId1"/>
    <sheet name="Отчет" sheetId="4" state="hidden" r:id="rId2"/>
    <sheet name="задание" sheetId="2" state="hidden" r:id="rId3"/>
    <sheet name="BS" sheetId="3" r:id="rId4"/>
    <sheet name="PL" sheetId="5" r:id="rId5"/>
    <sheet name="CF" sheetId="8" state="hidden" r:id="rId6"/>
    <sheet name="1" sheetId="1" state="hidden" r:id="rId7"/>
  </sheets>
  <externalReferences>
    <externalReference r:id="rId8"/>
    <externalReference r:id="rId9"/>
  </externalReferences>
  <definedNames>
    <definedName name="_Rat3" localSheetId="1">Отчет!#REF!</definedName>
    <definedName name="_xlnm._FilterDatabase" localSheetId="3" hidden="1">BS!$A$1:$O$46</definedName>
    <definedName name="_xlnm._FilterDatabase" localSheetId="4" hidden="1">PL!$A$1:$O$25</definedName>
    <definedName name="Rate">[1]нормативы!$D$2</definedName>
    <definedName name="скрыть" localSheetId="1">Отчет!#REF!,Отчет!#REF!,Отчет!#REF!</definedName>
    <definedName name="скрыть">'[2]Отчет Формы'!$AJ:$AK,'[2]Отчет Формы'!$AM:$AN,'[2]Отчет Формы'!$AP:$AQ</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8" i="9" l="1"/>
  <c r="E19" i="9" s="1"/>
  <c r="E20" i="9" s="1"/>
  <c r="E8" i="9"/>
  <c r="C6" i="9"/>
  <c r="E6" i="9" s="1"/>
  <c r="C5" i="9"/>
  <c r="E5" i="9" s="1"/>
  <c r="F36" i="2"/>
  <c r="E36" i="2"/>
  <c r="M8" i="3"/>
  <c r="L8" i="3" s="1"/>
  <c r="K8" i="3" s="1"/>
  <c r="J8" i="3" s="1"/>
  <c r="I8" i="3" s="1"/>
  <c r="H8" i="3" s="1"/>
  <c r="G8" i="3" s="1"/>
  <c r="F8" i="3" s="1"/>
  <c r="E8" i="3" s="1"/>
  <c r="D8" i="3" s="1"/>
  <c r="C8" i="3" s="1"/>
  <c r="E32" i="2"/>
  <c r="D5" i="5"/>
  <c r="E5" i="5"/>
  <c r="F5" i="5"/>
  <c r="G5" i="5"/>
  <c r="H5" i="5"/>
  <c r="I5" i="5"/>
  <c r="J5" i="5"/>
  <c r="K5" i="5"/>
  <c r="L5" i="5"/>
  <c r="M5" i="5"/>
  <c r="N5" i="5"/>
  <c r="C5" i="5"/>
  <c r="D15" i="3"/>
  <c r="E15" i="3"/>
  <c r="F15" i="3"/>
  <c r="G15" i="3"/>
  <c r="H15" i="3"/>
  <c r="I15" i="3"/>
  <c r="J15" i="3"/>
  <c r="K15" i="3"/>
  <c r="L15" i="3"/>
  <c r="M15" i="3"/>
  <c r="N15" i="3"/>
  <c r="C15" i="3"/>
  <c r="E27" i="2"/>
  <c r="E24" i="2"/>
  <c r="D3" i="5"/>
  <c r="E3" i="5"/>
  <c r="F3" i="5"/>
  <c r="G3" i="5"/>
  <c r="H3" i="5"/>
  <c r="I3" i="5"/>
  <c r="J3" i="5"/>
  <c r="K3" i="5"/>
  <c r="L3" i="5"/>
  <c r="M3" i="5"/>
  <c r="N3" i="5"/>
  <c r="C3" i="5"/>
  <c r="N2" i="5"/>
  <c r="M2" i="5"/>
  <c r="L2" i="5"/>
  <c r="K2" i="5"/>
  <c r="J2" i="5"/>
  <c r="I2" i="5"/>
  <c r="H2" i="5"/>
  <c r="G2" i="5"/>
  <c r="F2" i="5"/>
  <c r="E2" i="5"/>
  <c r="D2" i="5"/>
  <c r="C2" i="5"/>
  <c r="E28" i="2"/>
  <c r="E25" i="2"/>
  <c r="E26" i="2"/>
  <c r="C7" i="9" l="1"/>
  <c r="E7" i="9" s="1"/>
  <c r="O42" i="3"/>
  <c r="O11" i="3"/>
  <c r="O12" i="3"/>
  <c r="O14" i="3"/>
  <c r="O15" i="3"/>
  <c r="O16" i="3"/>
  <c r="O17" i="3"/>
  <c r="O18" i="3"/>
  <c r="O19" i="3"/>
  <c r="O20" i="3"/>
  <c r="O23" i="3"/>
  <c r="O25" i="3"/>
  <c r="O26" i="3"/>
  <c r="O27" i="3"/>
  <c r="O28" i="3"/>
  <c r="O31" i="3"/>
  <c r="O32" i="3"/>
  <c r="O33" i="3"/>
  <c r="O34" i="3"/>
  <c r="O35" i="3"/>
  <c r="O36" i="3"/>
  <c r="O37" i="3"/>
  <c r="O39" i="3"/>
  <c r="O40" i="3"/>
  <c r="O41" i="3"/>
  <c r="O38" i="3"/>
  <c r="O3" i="3"/>
  <c r="O4" i="3"/>
  <c r="O5" i="3"/>
  <c r="O6" i="3"/>
  <c r="O7" i="3"/>
  <c r="O9" i="3"/>
  <c r="O10" i="3"/>
  <c r="J4" i="5"/>
  <c r="J7" i="5" s="1"/>
  <c r="J13" i="5" s="1"/>
  <c r="E37" i="2"/>
  <c r="B22" i="4"/>
  <c r="D10" i="5"/>
  <c r="E10" i="5"/>
  <c r="F10" i="5"/>
  <c r="G10" i="5"/>
  <c r="H10" i="5"/>
  <c r="I10" i="5"/>
  <c r="J10" i="5"/>
  <c r="K10" i="5"/>
  <c r="L10" i="5"/>
  <c r="M10" i="5"/>
  <c r="N10" i="5"/>
  <c r="C10" i="5"/>
  <c r="C4" i="5"/>
  <c r="O15" i="5"/>
  <c r="O16" i="5"/>
  <c r="O17" i="5"/>
  <c r="O18" i="5"/>
  <c r="O20" i="5"/>
  <c r="O21" i="5"/>
  <c r="O22" i="5"/>
  <c r="O23" i="5"/>
  <c r="O24" i="5"/>
  <c r="O6" i="5"/>
  <c r="O8" i="5"/>
  <c r="O9" i="5"/>
  <c r="O11" i="5"/>
  <c r="O12" i="5"/>
  <c r="E29" i="2"/>
  <c r="E33" i="2" s="1"/>
  <c r="E34" i="2" s="1"/>
  <c r="D43" i="3"/>
  <c r="E43" i="3"/>
  <c r="F43" i="3"/>
  <c r="G43" i="3"/>
  <c r="H43" i="3"/>
  <c r="I43" i="3"/>
  <c r="J43" i="3"/>
  <c r="K43" i="3"/>
  <c r="L43" i="3"/>
  <c r="M43" i="3"/>
  <c r="N43" i="3"/>
  <c r="C43" i="3"/>
  <c r="C7" i="5" l="1"/>
  <c r="C13" i="5" s="1"/>
  <c r="C14" i="5" s="1"/>
  <c r="C19" i="5" s="1"/>
  <c r="C29" i="3" s="1"/>
  <c r="H4" i="5"/>
  <c r="G4" i="5"/>
  <c r="G7" i="5" s="1"/>
  <c r="G13" i="5" s="1"/>
  <c r="G14" i="5" s="1"/>
  <c r="G19" i="5" s="1"/>
  <c r="G29" i="3" s="1"/>
  <c r="N4" i="5"/>
  <c r="N7" i="5" s="1"/>
  <c r="N13" i="5" s="1"/>
  <c r="N14" i="5" s="1"/>
  <c r="F4" i="5"/>
  <c r="F7" i="5" s="1"/>
  <c r="F13" i="5" s="1"/>
  <c r="F14" i="5" s="1"/>
  <c r="F19" i="5" s="1"/>
  <c r="F29" i="3" s="1"/>
  <c r="M4" i="5"/>
  <c r="M7" i="5" s="1"/>
  <c r="M13" i="5" s="1"/>
  <c r="M14" i="5" s="1"/>
  <c r="D4" i="5"/>
  <c r="D7" i="5" s="1"/>
  <c r="D13" i="5" s="1"/>
  <c r="D14" i="5" s="1"/>
  <c r="O3" i="5"/>
  <c r="E4" i="5"/>
  <c r="L4" i="5"/>
  <c r="L7" i="5" s="1"/>
  <c r="L13" i="5" s="1"/>
  <c r="L14" i="5" s="1"/>
  <c r="L19" i="5" s="1"/>
  <c r="L29" i="3" s="1"/>
  <c r="H7" i="5"/>
  <c r="H13" i="5" s="1"/>
  <c r="K4" i="5"/>
  <c r="K7" i="5" s="1"/>
  <c r="K13" i="5" s="1"/>
  <c r="K14" i="5" s="1"/>
  <c r="I4" i="5"/>
  <c r="I7" i="5" s="1"/>
  <c r="I13" i="5" s="1"/>
  <c r="I14" i="5" s="1"/>
  <c r="I19" i="5" s="1"/>
  <c r="I29" i="3" s="1"/>
  <c r="M21" i="3"/>
  <c r="E21" i="3"/>
  <c r="J21" i="3"/>
  <c r="I21" i="3"/>
  <c r="O43" i="3"/>
  <c r="K21" i="3"/>
  <c r="H21" i="3"/>
  <c r="C21" i="3"/>
  <c r="G21" i="3"/>
  <c r="N21" i="3"/>
  <c r="F21" i="3"/>
  <c r="L21" i="3"/>
  <c r="D21" i="3"/>
  <c r="J14" i="5"/>
  <c r="J19" i="5" s="1"/>
  <c r="J29" i="3" s="1"/>
  <c r="O5" i="5"/>
  <c r="O10" i="5"/>
  <c r="O2" i="5"/>
  <c r="O4" i="5" s="1"/>
  <c r="O7" i="5" s="1"/>
  <c r="F35" i="2"/>
  <c r="E35" i="2"/>
  <c r="C24" i="2"/>
  <c r="C25" i="2" s="1"/>
  <c r="E39" i="4"/>
  <c r="B37" i="4"/>
  <c r="I35" i="4"/>
  <c r="H35" i="4"/>
  <c r="E35" i="4"/>
  <c r="E33" i="4"/>
  <c r="E29" i="4"/>
  <c r="E31" i="4" s="1"/>
  <c r="E36" i="4" s="1"/>
  <c r="I26" i="4"/>
  <c r="I37" i="4" s="1"/>
  <c r="H26" i="4"/>
  <c r="H37" i="4" s="1"/>
  <c r="E25" i="4"/>
  <c r="E23" i="4"/>
  <c r="I18" i="4"/>
  <c r="H18" i="4"/>
  <c r="I16" i="4"/>
  <c r="H16" i="4"/>
  <c r="E14" i="4"/>
  <c r="B14" i="4"/>
  <c r="E13" i="4"/>
  <c r="E12" i="4"/>
  <c r="I9" i="4"/>
  <c r="H9" i="4"/>
  <c r="E9" i="4"/>
  <c r="B9" i="4"/>
  <c r="B16" i="4" s="1"/>
  <c r="B20" i="4" s="1"/>
  <c r="N19" i="5" l="1"/>
  <c r="N29" i="3" s="1"/>
  <c r="C30" i="3"/>
  <c r="C22" i="3" s="1"/>
  <c r="O21" i="3"/>
  <c r="K19" i="5"/>
  <c r="K29" i="3" s="1"/>
  <c r="M19" i="5"/>
  <c r="M29" i="3" s="1"/>
  <c r="D19" i="5"/>
  <c r="D29" i="3" s="1"/>
  <c r="E7" i="5"/>
  <c r="E13" i="5" s="1"/>
  <c r="E14" i="5" s="1"/>
  <c r="H14" i="5"/>
  <c r="H19" i="5" s="1"/>
  <c r="H29" i="3" s="1"/>
  <c r="C13" i="3"/>
  <c r="C26" i="2"/>
  <c r="E38" i="2"/>
  <c r="B24" i="4"/>
  <c r="E8" i="4" s="1"/>
  <c r="E15" i="4"/>
  <c r="E18" i="4" s="1"/>
  <c r="D30" i="3" l="1"/>
  <c r="O14" i="5"/>
  <c r="O13" i="5"/>
  <c r="E19" i="5"/>
  <c r="E29" i="3" s="1"/>
  <c r="O29" i="3" s="1"/>
  <c r="C2" i="3"/>
  <c r="D13" i="3"/>
  <c r="D2" i="3" s="1"/>
  <c r="E20" i="4"/>
  <c r="E37" i="4" s="1"/>
  <c r="E40" i="4" s="1"/>
  <c r="O19" i="5" l="1"/>
  <c r="D22" i="3"/>
  <c r="E30" i="3"/>
  <c r="E22" i="3" s="1"/>
  <c r="E13" i="3"/>
  <c r="F30" i="3" l="1"/>
  <c r="F22" i="3" s="1"/>
  <c r="E2" i="3"/>
  <c r="G30" i="3"/>
  <c r="G22" i="3" s="1"/>
  <c r="F13" i="3"/>
  <c r="F2" i="3" s="1"/>
  <c r="H30" i="3" l="1"/>
  <c r="H22" i="3" s="1"/>
  <c r="G13" i="3"/>
  <c r="G2" i="3" s="1"/>
  <c r="I30" i="3" l="1"/>
  <c r="I22" i="3" s="1"/>
  <c r="H13" i="3"/>
  <c r="H2" i="3" s="1"/>
  <c r="J30" i="3" l="1"/>
  <c r="J22" i="3" s="1"/>
  <c r="I13" i="3"/>
  <c r="K30" i="3" l="1"/>
  <c r="K22" i="3" s="1"/>
  <c r="J13" i="3"/>
  <c r="J2" i="3" s="1"/>
  <c r="I2" i="3"/>
  <c r="L30" i="3" l="1"/>
  <c r="L22" i="3" s="1"/>
  <c r="K13" i="3"/>
  <c r="K2" i="3" s="1"/>
  <c r="L13" i="3" l="1"/>
  <c r="L2" i="3" s="1"/>
  <c r="M30" i="3" l="1"/>
  <c r="M22" i="3" s="1"/>
  <c r="M13" i="3"/>
  <c r="M2" i="3" s="1"/>
  <c r="N30" i="3" l="1"/>
  <c r="O24" i="3"/>
  <c r="N13" i="3"/>
  <c r="O13" i="3" s="1"/>
  <c r="O8" i="3"/>
  <c r="N22" i="3" l="1"/>
  <c r="O22" i="3" s="1"/>
  <c r="O30" i="3"/>
  <c r="N2" i="3"/>
  <c r="O2" i="3" s="1"/>
  <c r="O46" i="3" l="1"/>
</calcChain>
</file>

<file path=xl/sharedStrings.xml><?xml version="1.0" encoding="utf-8"?>
<sst xmlns="http://schemas.openxmlformats.org/spreadsheetml/2006/main" count="337" uniqueCount="295">
  <si>
    <t>ОФП — Отчёт о Финансовом Положении или Управленческий Баланс (BS — Balance Sheet)</t>
  </si>
  <si>
    <t>ОПУ — Отчет о Прибылях и Убытках (PL — Profit and Losses)</t>
  </si>
  <si>
    <t>ОДДС — Отчет о Движении Денежных Средств (CF — CashFlow)</t>
  </si>
  <si>
    <t>o    Ответы на вопросы: </t>
  </si>
  <si>
    <t>o    что было и есть у компании, в каких валютах</t>
  </si>
  <si>
    <t>o    кому принадлежит то, что есть у компании</t>
  </si>
  <si>
    <t>o    разбивка всех статей активов и обязательств по центрам финансовой ответственности. Позволяет понимать капиталоёмкость направлений деятельности компании</t>
  </si>
  <si>
    <t>Ответы на вопросы: </t>
  </si>
  <si>
    <t>o    какие финансовые результаты деятельности получила компания и в каких периодах</t>
  </si>
  <si>
    <t>o    по каким направлениям деятельности и отделам получена прибыль (убыток)</t>
  </si>
  <si>
    <t>o    насколько финансовый результат совпадает с планом (если в компания есть планирование)</t>
  </si>
  <si>
    <t>o    в каких валютах понесены затраты и получены доходы</t>
  </si>
  <si>
    <t>o    насколько затраты соответствуют доходам этих периодов (зарплата и т.п.)</t>
  </si>
  <si>
    <t>o    получение и расходование денег компании за период</t>
  </si>
  <si>
    <t>o    итоговые суммы по операционной, инвестиционной и финансовой деятельности</t>
  </si>
  <si>
    <t>o    отдельно по каждому бизнесу, юридическим лицам и валютам</t>
  </si>
  <si>
    <t>o    разбивка по центрам финансовой ответственности (направлениям или отделам компании)</t>
  </si>
  <si>
    <t>ОДДС - Отчет о Движении Денежных Средств. Информация о финансовых потоках. </t>
  </si>
  <si>
    <t>Исходные данные:
Компания, находящаяся на общей системе налогообложения, занимается оптовой торговлей нефтепродуктами. В год реализует 1 000 тонн товара по цене 36 тыс. рублей за тонну (здесь и далее данные приводятся без учета НДС). Цена закупа составляет 24 тыс. рублей за тонну. Расходы на реализацию товара составляют 1,2 тыс. рублей за тонну. Расходы на содержание управленческого аппарата составляют 6 млн. рублей в год. Предприятие взяло 01 января отчетного года кредит в размере 12 млн. рублей, который погасило в течение года ежемесячными равными платежами. Ставка по кредиту 12% годовых. На заемные средства в январе отчетного года были приобретены ОС стоимостью 12 млн. руб., но уже с учетом НДС 20%. Срок полезного использования 10 лет. Способ начисления амортизации – линейный.
Необходимо:
Составить бюджет PL, CF и BS предприятия за отчетный год с помесячной разбивкой. Для упрощения принимаем, что доходы и расходы распределены по месяцам равномерно. При составлении CF принимаем упрощение, что все оборотные статьи баланса остаются в течение года неизменными, например: дебиторская задолженность (или запасы товара, кредиторка, запасы материалов и прочее) не меняется из месяца в месяц.  
Рассчитать: маржинальную прибыль; точку безубыточности; рентабельность производства; рентабельность продаж; рентабельность активов (тех, которые перечислены в задании); EBITDA.</t>
  </si>
  <si>
    <t>http://finex.msk.ru/articles/article_post/article_pl_cf_part1</t>
  </si>
  <si>
    <r>
      <t>Финансовый управленческий учет</t>
    </r>
    <r>
      <rPr>
        <sz val="11"/>
        <color rgb="FF000000"/>
        <rFont val="Arial"/>
        <family val="2"/>
        <charset val="204"/>
      </rPr>
      <t> - это финансовый учет, построенный согласно принципам и стандартам финансового учета, например МСФО, и удовлетворяющий всем признакам управленческого учета, описанным ранее.</t>
    </r>
  </si>
  <si>
    <t>В отчете о балансе предприятия всегда должно соблюдаться так называемое “уравнение баланса”:
Активы = Обязательства + Капитал</t>
  </si>
  <si>
    <t>https://www.cfin.ru/ias/manacc/Accounting_Non-Specialists.shtml</t>
  </si>
  <si>
    <t>Прогноз Движения денежных средств</t>
  </si>
  <si>
    <t>Прогнозный Баланс</t>
  </si>
  <si>
    <t>( 000 USD)</t>
  </si>
  <si>
    <t>Чистые продажи</t>
  </si>
  <si>
    <t>I. Операционная деятельность</t>
  </si>
  <si>
    <t>АКТИВЫ</t>
  </si>
  <si>
    <t>Приток</t>
  </si>
  <si>
    <t>Себестоимость</t>
  </si>
  <si>
    <t>Основные средства(без аморт.)</t>
  </si>
  <si>
    <t>Чистая прибыль</t>
  </si>
  <si>
    <t>Валовая прибыль</t>
  </si>
  <si>
    <t>Амортизация</t>
  </si>
  <si>
    <t>Постоянные Активы</t>
  </si>
  <si>
    <t>Зарплата и фонды</t>
  </si>
  <si>
    <t>Изменение рабочего капитала</t>
  </si>
  <si>
    <t>Запасы сырья</t>
  </si>
  <si>
    <t>Операционные расходы</t>
  </si>
  <si>
    <t>Изменение запасов сырья</t>
  </si>
  <si>
    <t>Запасы готовой продукции</t>
  </si>
  <si>
    <t>Изменение запасов готовой продукции</t>
  </si>
  <si>
    <t>Дебиторская задолженность</t>
  </si>
  <si>
    <t>Всего Операционные расходы</t>
  </si>
  <si>
    <t>Изменение дебиторской задолженности</t>
  </si>
  <si>
    <t>Банк и Касса</t>
  </si>
  <si>
    <t>Изменение текущих обязательств</t>
  </si>
  <si>
    <t>Операционная прибыль</t>
  </si>
  <si>
    <t>Текущие активы</t>
  </si>
  <si>
    <t>Проценты выплаченные</t>
  </si>
  <si>
    <t>Всего изменение рабочего капитала</t>
  </si>
  <si>
    <t>ВСЕГО АКТИВЫ</t>
  </si>
  <si>
    <t>Прибыль до налогообложения</t>
  </si>
  <si>
    <t>Чистый операционный поток</t>
  </si>
  <si>
    <t>ОБЯЗАТЕЛЬСТВА</t>
  </si>
  <si>
    <t>II. Инвестиционная деятельность</t>
  </si>
  <si>
    <t>Налог на прибыль</t>
  </si>
  <si>
    <t>Отток</t>
  </si>
  <si>
    <t>Расчеты за сырье</t>
  </si>
  <si>
    <t>Закупка основных фондов</t>
  </si>
  <si>
    <t>Обязат-ва по ЗП</t>
  </si>
  <si>
    <t>Обязат-ва по налогу на прибыль</t>
  </si>
  <si>
    <t>Чистый инвестиционный поток</t>
  </si>
  <si>
    <t>Текущие обязательства</t>
  </si>
  <si>
    <t>III. Финансовая деятельность</t>
  </si>
  <si>
    <t>Краткосрочные Кредиты</t>
  </si>
  <si>
    <t>Производственный отчет</t>
  </si>
  <si>
    <t>Получение краткосрочных кредитов</t>
  </si>
  <si>
    <t>Получение долгосрочных кредитов</t>
  </si>
  <si>
    <t>Долгосрочные Кредиты</t>
  </si>
  <si>
    <t>Приход сырья и материалов</t>
  </si>
  <si>
    <t>Всего</t>
  </si>
  <si>
    <t>КАПИТАЛ</t>
  </si>
  <si>
    <t>Расходы  материалов в производство</t>
  </si>
  <si>
    <t>Возврат долгосрочного кредита</t>
  </si>
  <si>
    <t>Уставной капитал</t>
  </si>
  <si>
    <t>ЗП рабочих</t>
  </si>
  <si>
    <t>Возврат краткосрочных кредитов</t>
  </si>
  <si>
    <t>Нераспределенная прибыль</t>
  </si>
  <si>
    <t>Общепроизводственные расходы</t>
  </si>
  <si>
    <t>Всего Капитал</t>
  </si>
  <si>
    <t>Амортизация произв-го оборуд-я</t>
  </si>
  <si>
    <t>Чистый финансовый поток</t>
  </si>
  <si>
    <t>Затраты на производство всего</t>
  </si>
  <si>
    <t>Общий Чистый поток</t>
  </si>
  <si>
    <t>ВСЕГО ПАССИВЫ</t>
  </si>
  <si>
    <t>Входящий остаток на счете</t>
  </si>
  <si>
    <t>Исходящий остаток на счете</t>
  </si>
  <si>
    <t xml:space="preserve"> Отчет о прибыли и убытках</t>
  </si>
  <si>
    <t>кол-во</t>
  </si>
  <si>
    <t>реализация</t>
  </si>
  <si>
    <t>расходы на реал</t>
  </si>
  <si>
    <t>расходы упр</t>
  </si>
  <si>
    <t>кредит</t>
  </si>
  <si>
    <t>ОС</t>
  </si>
  <si>
    <t>10 лет</t>
  </si>
  <si>
    <r>
      <t>Маржинальная прибыль</t>
    </r>
    <r>
      <rPr>
        <sz val="11"/>
        <color rgb="FFFF0000"/>
        <rFont val="Arial"/>
        <family val="2"/>
        <charset val="204"/>
      </rPr>
      <t> = Доход – Переменные затраты</t>
    </r>
  </si>
  <si>
    <t>Выручки (без НДС)- Себестоимость продаж</t>
  </si>
  <si>
    <t>цена с НДС, тыс руб</t>
  </si>
  <si>
    <t>амортизация в месяц</t>
  </si>
  <si>
    <t>АКТИВ</t>
  </si>
  <si>
    <t>1110</t>
  </si>
  <si>
    <t>Нематериальные активы</t>
  </si>
  <si>
    <t>Результаты исследований и разработок</t>
  </si>
  <si>
    <t>1120</t>
  </si>
  <si>
    <t>Нематериальные поисковые активы</t>
  </si>
  <si>
    <t>1130</t>
  </si>
  <si>
    <t>Материальные поисковые активы</t>
  </si>
  <si>
    <t>1140</t>
  </si>
  <si>
    <t>1150</t>
  </si>
  <si>
    <t>Доходные вложения в материальные ценности</t>
  </si>
  <si>
    <t>1160</t>
  </si>
  <si>
    <t>Финансовые вложения</t>
  </si>
  <si>
    <t>1170</t>
  </si>
  <si>
    <t>Отложенные налоговые активы</t>
  </si>
  <si>
    <t>1180</t>
  </si>
  <si>
    <t>Прочие внеоборотные активы</t>
  </si>
  <si>
    <t>1190</t>
  </si>
  <si>
    <t>1100</t>
  </si>
  <si>
    <t>1210</t>
  </si>
  <si>
    <t>Запасы</t>
  </si>
  <si>
    <t>Налог на добавленную стоимость по приобретенным ценностям</t>
  </si>
  <si>
    <t>1220</t>
  </si>
  <si>
    <t>1230</t>
  </si>
  <si>
    <t>Финансовые вложения (за исключением денежных эквивалентов)</t>
  </si>
  <si>
    <t>1240</t>
  </si>
  <si>
    <t>Денежные средства и денежные эквиваленты</t>
  </si>
  <si>
    <t>1250</t>
  </si>
  <si>
    <t>Прочие оборотные активы</t>
  </si>
  <si>
    <t>1260</t>
  </si>
  <si>
    <t>ПАССИВ</t>
  </si>
  <si>
    <t>Уставный капитал (складочный 
капитал, уставный фонд, вклады товарищей)</t>
  </si>
  <si>
    <t>Собственные акции, выкупленные у акционеров</t>
  </si>
  <si>
    <t>Переоценка внеоборотных активов</t>
  </si>
  <si>
    <t>Добавочный капитал (без переоценки)</t>
  </si>
  <si>
    <t>Резервный капитал</t>
  </si>
  <si>
    <t>Нераспределенная прибыль (непокрытый убыток)</t>
  </si>
  <si>
    <t>Заемные средства</t>
  </si>
  <si>
    <t>Отложенные налоговые обязательства</t>
  </si>
  <si>
    <t>Оценочные обязательства</t>
  </si>
  <si>
    <t>Прочие обязательства</t>
  </si>
  <si>
    <t>Кредиторская задолженность</t>
  </si>
  <si>
    <t>Доходы будущих периодов</t>
  </si>
  <si>
    <t>1310</t>
  </si>
  <si>
    <t>1320</t>
  </si>
  <si>
    <t>1340</t>
  </si>
  <si>
    <t>1350</t>
  </si>
  <si>
    <t>1360</t>
  </si>
  <si>
    <t>1370</t>
  </si>
  <si>
    <t>1410</t>
  </si>
  <si>
    <t>1420</t>
  </si>
  <si>
    <t>1430</t>
  </si>
  <si>
    <t>1450</t>
  </si>
  <si>
    <t>1510</t>
  </si>
  <si>
    <t>1520</t>
  </si>
  <si>
    <t>КОД</t>
  </si>
  <si>
    <t>январь</t>
  </si>
  <si>
    <t>февраль</t>
  </si>
  <si>
    <t>март</t>
  </si>
  <si>
    <t>апрель</t>
  </si>
  <si>
    <t>май</t>
  </si>
  <si>
    <t>июнь</t>
  </si>
  <si>
    <t>июль</t>
  </si>
  <si>
    <t>август</t>
  </si>
  <si>
    <t>сентябрь</t>
  </si>
  <si>
    <t>октябрь</t>
  </si>
  <si>
    <t>ноябрь</t>
  </si>
  <si>
    <t>декабрь</t>
  </si>
  <si>
    <t>ПОСТОЯННЫЕ АКТИВЫ</t>
  </si>
  <si>
    <t>Итого постоянные активы</t>
  </si>
  <si>
    <t>ОБОРОТНЫЕ АКТИВЫ</t>
  </si>
  <si>
    <t>Срок предоставления кредитов и займов может различаться по длительности. Средства, предоставленные кредиторами длительностью до 365 дней, считаются краткосрочными.</t>
  </si>
  <si>
    <t xml:space="preserve">ставка кредита </t>
  </si>
  <si>
    <t>стоимость кредита</t>
  </si>
  <si>
    <t>срок кредита</t>
  </si>
  <si>
    <t>платеж</t>
  </si>
  <si>
    <t>ст-ть без НДС, тыс руб</t>
  </si>
  <si>
    <r>
      <t>Срок сдачи: </t>
    </r>
    <r>
      <rPr>
        <b/>
        <sz val="12"/>
        <color rgb="FF000000"/>
        <rFont val="Arial"/>
        <family val="2"/>
        <charset val="204"/>
      </rPr>
      <t>90 дней по окончании года</t>
    </r>
  </si>
  <si>
    <t>Себестоимость продаж</t>
  </si>
  <si>
    <t>Валовая прибыль (убыток)</t>
  </si>
  <si>
    <t>Коммерческие расходы</t>
  </si>
  <si>
    <t>Управленческие расходы</t>
  </si>
  <si>
    <t>Прибыль (убыток) от продаж</t>
  </si>
  <si>
    <t>Доходы от участия в других организациях</t>
  </si>
  <si>
    <t>Проценты к получению</t>
  </si>
  <si>
    <t>Проценты к уплате</t>
  </si>
  <si>
    <t>Прочие доходы</t>
  </si>
  <si>
    <t>Прочие расходы</t>
  </si>
  <si>
    <t>Прибыль (убыток) до налогообложения</t>
  </si>
  <si>
    <t>Текущий налог на прибыль</t>
  </si>
  <si>
    <t>в т.ч. постоянные налоговые обязательства (активы)</t>
  </si>
  <si>
    <t>Изменение отложенных налоговых обязательств</t>
  </si>
  <si>
    <t>Изменение отложенных налоговых активов</t>
  </si>
  <si>
    <t>Прочее</t>
  </si>
  <si>
    <t>Чистая прибыль (убыток)</t>
  </si>
  <si>
    <t xml:space="preserve">Выручка </t>
  </si>
  <si>
    <t>Результат от переоценки внеоборотных активов, не включаемый в чистую прибыль (убыток) периода</t>
  </si>
  <si>
    <t>Результат от прочих операций, не включаемый в чистую прибыль (убыток) периода</t>
  </si>
  <si>
    <t>Справочно</t>
  </si>
  <si>
    <t>Базовая прибыль (убыток) на акцию</t>
  </si>
  <si>
    <t>Разводненная прибыль (убыток) на акцию</t>
  </si>
  <si>
    <t xml:space="preserve">Совокупный финансовый результат периода </t>
  </si>
  <si>
    <t>Наименование показателя</t>
  </si>
  <si>
    <t>ГСМ и нефтепродукты – опт по лицензии</t>
  </si>
  <si>
    <t>Для компаний, занимающихся оптовой торговлей при условии хранения ГСМ и нефтепродуктов в собственных емкостях, необходимо получение лицензии на осуществление этого вида деятельности. Если оптовая торговля ГСМ и нефтепродуктами осуществляется при условии, что хранение товара осуществляется на договорных условиях сторонней организацией, то получение такой лицензии не является обязанностью оптового продавца.</t>
  </si>
  <si>
    <t>Большая часть ГСМ и нефтепродуктов относится к подакцизным товарам. Для предприятий оптовой торговли, имеющим лицензию и свидетельство на операции с нефтепродуктами, разрешено принятие к вычету акциза по приобретенному товару. Если же организация не занимается хранением ГСМ, не имеет свидетельства, то акциз включается в цену товара и к возмещению не учитывается.</t>
  </si>
  <si>
    <t>В оптовой торговле товары учитывают по цене закупки. При их продаже она списывается со счета 41 в дебет счета 90. По кредиту счета 90 показывают доход от продажи ТМЦ. Наценка в таком случае представляет собой разницу между оборотами по дебету и кредиту счета 90. Счет 42 целесообразно применять в розничной торговле, когда запасы учитывают по продажным ценам.</t>
  </si>
  <si>
    <t>Освобождение и вычеты</t>
  </si>
  <si>
    <t>Реализация нефтепродуктов на территории РФ не подлежит налогообложению акцизами. Значит, объектом налогообложения является не реализация нефтепродуктов, а их получение. Плательщиками акцизов становятся организации и индивидуальные предприниматели, которые приобретают подакцизные нефтепродукты. Исключение составляет ситуация, когда такую продукцию, произведенную из давальческого сырья, передают собственнику сырья, не имеющему свидетельства. В этом случае плательщиком акциза становится передающая сторона.</t>
  </si>
  <si>
    <t>покупка</t>
  </si>
  <si>
    <t>ГОД</t>
  </si>
  <si>
    <t>Поступления - всего</t>
  </si>
  <si>
    <t>в том числе:</t>
  </si>
  <si>
    <t>поставщикам (подрядчикам) за сырье, материалы, работы, услуги</t>
  </si>
  <si>
    <t>от возврата предоставленных займов, от продажи долговых ценных бумаг (прав требования денежных средств к другим лицам)</t>
  </si>
  <si>
    <t>в связи с приобретением, созданием, модернизацией, реконструкцией и подготовкой к использованию внеоборотных активов</t>
  </si>
  <si>
    <t>получение кредитов и займов</t>
  </si>
  <si>
    <t>денежных вкладов собственников (участников)</t>
  </si>
  <si>
    <t>от выпуска облигаций, векселей и других долговых ценных бумаг и др.</t>
  </si>
  <si>
    <t>собственникам (участникам) в связи с выкупом у них акций (долей участия) организации или их выходом из состава участников</t>
  </si>
  <si>
    <t xml:space="preserve">Денежные потоки от текущих операций </t>
  </si>
  <si>
    <t xml:space="preserve">Поступления - всего </t>
  </si>
  <si>
    <t xml:space="preserve">от продажи продукции, товаров, работ и услуг </t>
  </si>
  <si>
    <t>арендных платежей, лицензионных платежей, роялти, комиссионных и иных аналогичных платежей</t>
  </si>
  <si>
    <t xml:space="preserve">от перепродажи финансовых вложений </t>
  </si>
  <si>
    <t xml:space="preserve">прочие поступления </t>
  </si>
  <si>
    <t xml:space="preserve">Платежи - всего </t>
  </si>
  <si>
    <t xml:space="preserve">в связи с оплатой труда работников </t>
  </si>
  <si>
    <t xml:space="preserve">процентов по долговым обязательствам </t>
  </si>
  <si>
    <t xml:space="preserve">налога на прибыль организаций </t>
  </si>
  <si>
    <t xml:space="preserve">прочие платежи </t>
  </si>
  <si>
    <t xml:space="preserve">Сальдо денежных потоков от текущих операций </t>
  </si>
  <si>
    <t>Денежные потоки от инвестиционных операций</t>
  </si>
  <si>
    <t>от продажи внеоборотных активов (кроме финансовых  вложений)</t>
  </si>
  <si>
    <t xml:space="preserve">от продажи акций других организаций (долей участия) </t>
  </si>
  <si>
    <t xml:space="preserve">дивидендов, процентов по долговым финансовым вложениям и аналогичных поступлений от долевого участия в других  организациях </t>
  </si>
  <si>
    <t xml:space="preserve">в связи с приобретением акций других организаций (долей участия) </t>
  </si>
  <si>
    <t xml:space="preserve">в связи с приобретением долговых ценных бумаг (прав требования денежных средств к другим лицам), предоставление займов другим лицам </t>
  </si>
  <si>
    <t xml:space="preserve">процентов по долговым обязательствам, включаемым в стоимость инвестиционного актива </t>
  </si>
  <si>
    <t xml:space="preserve">Сальдо денежных потоков от инвестиционных операций </t>
  </si>
  <si>
    <t>Денежные потоки от финансовых операций</t>
  </si>
  <si>
    <t xml:space="preserve">от выпуска акций, увеличения долей участия </t>
  </si>
  <si>
    <t>на уплату дивидендов и иных платежей по распределению прибыли в пользу собственников (участников)</t>
  </si>
  <si>
    <t xml:space="preserve">в связи с погашением (выкупом) векселей и других долговых  ценных бумаг, возврат кредитов и займов </t>
  </si>
  <si>
    <t xml:space="preserve">Сальдо денежных потоков от финансовых операций </t>
  </si>
  <si>
    <t xml:space="preserve">Сальдо денежных потоков за отчетный период  </t>
  </si>
  <si>
    <t xml:space="preserve">Остаток денежных средств и денежных эквивалентов на начало отчетного периода  </t>
  </si>
  <si>
    <t xml:space="preserve">Остаток денежных средств и денежных эквивалентов на конец отчетного периода  </t>
  </si>
  <si>
    <t xml:space="preserve">Величина влияния изменений курса иностранной валюты по отношению к рублю </t>
  </si>
  <si>
    <t>%</t>
  </si>
  <si>
    <t>44 (26)</t>
  </si>
  <si>
    <t>НДС покупка + ОС</t>
  </si>
  <si>
    <t>НДС реализация</t>
  </si>
  <si>
    <t>Итого оборотные активы</t>
  </si>
  <si>
    <t>Итого краткосрочных обязательств</t>
  </si>
  <si>
    <t>Итого долгосрочных обязательств</t>
  </si>
  <si>
    <t xml:space="preserve">КАПИТАЛ И РЕЗЕРВЫ </t>
  </si>
  <si>
    <t>Итого капитал и резервы</t>
  </si>
  <si>
    <t>ДОЛГОСРОЧНЫЕ ОБЯЗАТЕЛЬСТВА</t>
  </si>
  <si>
    <t>КРАТКОСРОЧНЫЕ ОБЯЗАТЕЛЬСТВА</t>
  </si>
  <si>
    <t>Если пассив баланса меньше его актива на 100 руб., то это значит, что при ликвидации организации остались бы свободными100 руб. Эта сумма рассматривается как результат накопления внутри организации. Условимся называть этот результат прибылью. Организация принимает на себя обязательство передать ее владельцу. Вот почему она показывается в пассиве</t>
  </si>
  <si>
    <t>цена,  руб</t>
  </si>
  <si>
    <t>ос на конец года</t>
  </si>
  <si>
    <t>статьи 41+44+46</t>
  </si>
  <si>
    <t>строка 2400  PL чистая прибыль</t>
  </si>
  <si>
    <t>кредит + %</t>
  </si>
  <si>
    <t>ст 41 + амортизация</t>
  </si>
  <si>
    <t>2110-2120</t>
  </si>
  <si>
    <t>ст 44</t>
  </si>
  <si>
    <t>% по кредиту</t>
  </si>
  <si>
    <t>2200-2330</t>
  </si>
  <si>
    <t>20% от 2300</t>
  </si>
  <si>
    <t>2300-2410</t>
  </si>
  <si>
    <t>2100-2210</t>
  </si>
  <si>
    <t>ООО "ГОРНЯК"</t>
  </si>
  <si>
    <t>Общая система налогообложения</t>
  </si>
  <si>
    <t>Оптовая торговля</t>
  </si>
  <si>
    <t>счет</t>
  </si>
  <si>
    <t>кол-во тонн</t>
  </si>
  <si>
    <t>цена без НДС,  руб</t>
  </si>
  <si>
    <t>Реализация</t>
  </si>
  <si>
    <t>Покупка</t>
  </si>
  <si>
    <t>Расходы при продаже</t>
  </si>
  <si>
    <t>управленческие расходы</t>
  </si>
  <si>
    <t xml:space="preserve">01 января  кредит </t>
  </si>
  <si>
    <t>срок кредита, мес</t>
  </si>
  <si>
    <t xml:space="preserve">ставка по кредиту </t>
  </si>
  <si>
    <t xml:space="preserve">На кредит в январе отчетного года были приобретены ОС стоимостью 12 млн. руб., но уже с учетом НДС 20%. </t>
  </si>
  <si>
    <t>Стоимость ОС</t>
  </si>
  <si>
    <t xml:space="preserve">Срок полезного использования </t>
  </si>
  <si>
    <t>лет</t>
  </si>
  <si>
    <t>Способ начисления амортизации – линейный.</t>
  </si>
  <si>
    <t>% в год</t>
  </si>
  <si>
    <t>упрощение - все оборотные статьи баланса остаются в течение года неизменными, например: дебиторская задолженность (или запасы товара, кредиторка, запасы материалов и прочее) не меняется из месяца в месяц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</si>
</sst>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8" formatCode="#,##0.00\ &quot;₽&quot;;[Red]\-#,##0.00\ &quot;₽&quot;"/>
    <numFmt numFmtId="43" formatCode="_-* #,##0.00_-;\-* #,##0.00_-;_-* &quot;-&quot;??_-;_-@_-"/>
    <numFmt numFmtId="164" formatCode="[$-419]mmmm;@"/>
    <numFmt numFmtId="165" formatCode="[$-419]d\ mmm\ yy;@"/>
    <numFmt numFmtId="166" formatCode="[$-FC19]dd\ mmmm\ yyyy\ \г/;@"/>
    <numFmt numFmtId="167" formatCode="_(* #,##0_);_(* \(#,##0\);_(* &quot;-&quot;_);_(@_)"/>
    <numFmt numFmtId="168" formatCode="_-&quot;$&quot;\ * #,##0_-;\-&quot;$&quot;\ * #,##0_-;_-&quot;$&quot;\ * &quot;-&quot;_-;_-@_-"/>
    <numFmt numFmtId="169" formatCode="&quot;$&quot;\ #,##0;[Red]\-&quot;$&quot;\ #,##0"/>
    <numFmt numFmtId="170" formatCode="dd/mm/yy;@"/>
    <numFmt numFmtId="171" formatCode="_-* #,##0_р_._-;\-* #,##0_р_._-;_-* &quot;-&quot;_р_._-;_-@_-"/>
    <numFmt numFmtId="172" formatCode="#,##0_ ;[Red]\-#,##0\ "/>
    <numFmt numFmtId="173" formatCode="#,##0_ ;\-#,##0\ "/>
    <numFmt numFmtId="174" formatCode="#,##0.0_ ;[Red]\-#,##0.0\ "/>
    <numFmt numFmtId="175" formatCode="0.0"/>
    <numFmt numFmtId="176" formatCode="_-* #,##0.00\ _₽_-;\-* #,##0.00\ _₽_-;_-* &quot;-&quot;??\ _₽_-;_-@_-"/>
    <numFmt numFmtId="177" formatCode="_-* #,##0_-;\-* #,##0_-;_-* &quot;-&quot;??_-;_-@_-"/>
  </numFmts>
  <fonts count="23" x14ac:knownFonts="1">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
      <b/>
      <sz val="11"/>
      <color rgb="FF000000"/>
      <name val="Arial"/>
      <family val="2"/>
      <charset val="204"/>
    </font>
    <font>
      <sz val="11"/>
      <color rgb="FF000000"/>
      <name val="Arial"/>
      <family val="2"/>
      <charset val="204"/>
    </font>
    <font>
      <sz val="10"/>
      <name val="Arial Cyr"/>
      <charset val="204"/>
    </font>
    <font>
      <b/>
      <sz val="10"/>
      <name val="Times New Roman"/>
      <family val="1"/>
      <charset val="204"/>
    </font>
    <font>
      <sz val="10"/>
      <name val="Times New Roman"/>
      <family val="1"/>
      <charset val="204"/>
    </font>
    <font>
      <b/>
      <u/>
      <sz val="10"/>
      <name val="Times New Roman"/>
      <family val="1"/>
      <charset val="204"/>
    </font>
    <font>
      <sz val="10"/>
      <name val="Arial"/>
      <family val="2"/>
      <charset val="204"/>
    </font>
    <font>
      <sz val="10"/>
      <name val="Arial Cyr"/>
    </font>
    <font>
      <b/>
      <i/>
      <sz val="10"/>
      <name val="Times New Roman"/>
      <family val="1"/>
      <charset val="204"/>
    </font>
    <font>
      <i/>
      <sz val="11"/>
      <color rgb="FFFF0000"/>
      <name val="Arial"/>
      <family val="2"/>
      <charset val="204"/>
    </font>
    <font>
      <sz val="11"/>
      <color rgb="FFFF0000"/>
      <name val="Arial"/>
      <family val="2"/>
      <charset val="204"/>
    </font>
    <font>
      <sz val="9"/>
      <name val="Arial"/>
      <family val="2"/>
      <charset val="204"/>
    </font>
    <font>
      <b/>
      <sz val="9"/>
      <name val="Arial"/>
      <family val="2"/>
      <charset val="204"/>
    </font>
    <font>
      <sz val="8"/>
      <name val="Calibri"/>
      <family val="2"/>
      <charset val="204"/>
      <scheme val="minor"/>
    </font>
    <font>
      <sz val="12"/>
      <color rgb="FF000000"/>
      <name val="Arial"/>
      <family val="2"/>
      <charset val="204"/>
    </font>
    <font>
      <b/>
      <sz val="12"/>
      <color rgb="FF000000"/>
      <name val="Arial"/>
      <family val="2"/>
      <charset val="204"/>
    </font>
    <font>
      <sz val="17"/>
      <color rgb="FF222222"/>
      <name val="Arial"/>
      <family val="2"/>
      <charset val="204"/>
    </font>
    <font>
      <sz val="11"/>
      <color rgb="FF222222"/>
      <name val="Verdana"/>
      <family val="2"/>
      <charset val="204"/>
    </font>
    <font>
      <sz val="20"/>
      <color rgb="FF222222"/>
      <name val="Arial"/>
      <family val="2"/>
      <charset val="204"/>
    </font>
    <font>
      <b/>
      <i/>
      <sz val="11"/>
      <color theme="1"/>
      <name val="Calibri"/>
      <family val="2"/>
      <charset val="204"/>
      <scheme val="minor"/>
    </font>
  </fonts>
  <fills count="5">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92D050"/>
        <bgColor indexed="64"/>
      </patternFill>
    </fill>
  </fills>
  <borders count="43">
    <border>
      <left/>
      <right/>
      <top/>
      <bottom/>
      <diagonal/>
    </border>
    <border>
      <left/>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9">
    <xf numFmtId="0" fontId="0" fillId="0" borderId="0"/>
    <xf numFmtId="43" fontId="1" fillId="0" borderId="0" applyFont="0" applyFill="0" applyBorder="0" applyAlignment="0" applyProtection="0"/>
    <xf numFmtId="0" fontId="5" fillId="0" borderId="0"/>
    <xf numFmtId="0" fontId="5" fillId="0" borderId="0"/>
    <xf numFmtId="0" fontId="9" fillId="0" borderId="0"/>
    <xf numFmtId="168" fontId="10" fillId="0" borderId="0" applyFont="0" applyFill="0" applyBorder="0" applyAlignment="0" applyProtection="0"/>
    <xf numFmtId="171" fontId="5" fillId="0" borderId="0" applyFont="0" applyFill="0" applyBorder="0" applyAlignment="0" applyProtection="0"/>
    <xf numFmtId="0" fontId="10" fillId="0" borderId="0"/>
    <xf numFmtId="9" fontId="5" fillId="0" borderId="0" applyFont="0" applyFill="0" applyBorder="0" applyAlignment="0" applyProtection="0"/>
  </cellStyleXfs>
  <cellXfs count="177">
    <xf numFmtId="0" fontId="0" fillId="0" borderId="0" xfId="0"/>
    <xf numFmtId="0" fontId="3" fillId="0" borderId="0" xfId="0" applyFont="1"/>
    <xf numFmtId="0" fontId="0" fillId="0" borderId="0" xfId="0" applyAlignment="1">
      <alignment wrapText="1"/>
    </xf>
    <xf numFmtId="0" fontId="0" fillId="0" borderId="0" xfId="0" applyAlignment="1"/>
    <xf numFmtId="0" fontId="6" fillId="0" borderId="0" xfId="2" applyFont="1" applyAlignment="1">
      <alignment horizontal="left"/>
    </xf>
    <xf numFmtId="0" fontId="7" fillId="0" borderId="0" xfId="3" applyFont="1"/>
    <xf numFmtId="0" fontId="7" fillId="0" borderId="0" xfId="3" applyFont="1" applyAlignment="1">
      <alignment horizontal="left"/>
    </xf>
    <xf numFmtId="0" fontId="8" fillId="0" borderId="0" xfId="2" applyFont="1" applyAlignment="1">
      <alignment horizontal="left"/>
    </xf>
    <xf numFmtId="0" fontId="8" fillId="0" borderId="0" xfId="3" applyFont="1"/>
    <xf numFmtId="0" fontId="8" fillId="0" borderId="1" xfId="3" applyFont="1" applyBorder="1" applyAlignment="1">
      <alignment horizontal="left"/>
    </xf>
    <xf numFmtId="38" fontId="6" fillId="0" borderId="1" xfId="3" applyNumberFormat="1" applyFont="1" applyBorder="1" applyAlignment="1">
      <alignment horizontal="center"/>
    </xf>
    <xf numFmtId="38" fontId="7" fillId="0" borderId="0" xfId="3" applyNumberFormat="1" applyFont="1"/>
    <xf numFmtId="38" fontId="6" fillId="0" borderId="0" xfId="3" applyNumberFormat="1" applyFont="1" applyAlignment="1">
      <alignment horizontal="center"/>
    </xf>
    <xf numFmtId="0" fontId="6" fillId="0" borderId="0" xfId="3" applyFont="1"/>
    <xf numFmtId="0" fontId="6" fillId="0" borderId="0" xfId="3" applyFont="1" applyAlignment="1">
      <alignment horizontal="center"/>
    </xf>
    <xf numFmtId="38" fontId="6" fillId="0" borderId="0" xfId="3" applyNumberFormat="1" applyFont="1" applyAlignment="1">
      <alignment horizontal="right"/>
    </xf>
    <xf numFmtId="0" fontId="7" fillId="0" borderId="2" xfId="2" applyFont="1" applyBorder="1" applyAlignment="1">
      <alignment horizontal="center"/>
    </xf>
    <xf numFmtId="164" fontId="6" fillId="0" borderId="3" xfId="2" applyNumberFormat="1" applyFont="1" applyBorder="1" applyAlignment="1">
      <alignment horizontal="center"/>
    </xf>
    <xf numFmtId="38" fontId="6" fillId="0" borderId="4" xfId="4" applyNumberFormat="1" applyFont="1" applyBorder="1" applyAlignment="1">
      <alignment horizontal="center"/>
    </xf>
    <xf numFmtId="164" fontId="6" fillId="0" borderId="5" xfId="2" applyNumberFormat="1" applyFont="1" applyBorder="1" applyAlignment="1">
      <alignment horizontal="center"/>
    </xf>
    <xf numFmtId="164" fontId="6" fillId="0" borderId="2" xfId="2" applyNumberFormat="1" applyFont="1" applyBorder="1" applyAlignment="1">
      <alignment horizontal="center"/>
    </xf>
    <xf numFmtId="0" fontId="7" fillId="0" borderId="2" xfId="3" applyFont="1" applyBorder="1"/>
    <xf numFmtId="165" fontId="7" fillId="0" borderId="5" xfId="3" applyNumberFormat="1" applyFont="1" applyBorder="1"/>
    <xf numFmtId="166" fontId="7" fillId="0" borderId="0" xfId="3" applyNumberFormat="1" applyFont="1"/>
    <xf numFmtId="0" fontId="6" fillId="0" borderId="6" xfId="2" applyFont="1" applyBorder="1" applyAlignment="1">
      <alignment horizontal="left"/>
    </xf>
    <xf numFmtId="167" fontId="6" fillId="0" borderId="7" xfId="2" applyNumberFormat="1" applyFont="1" applyBorder="1"/>
    <xf numFmtId="38" fontId="6" fillId="0" borderId="5" xfId="4" applyNumberFormat="1" applyFont="1" applyBorder="1" applyAlignment="1">
      <alignment horizontal="left"/>
    </xf>
    <xf numFmtId="169" fontId="6" fillId="0" borderId="8" xfId="5" applyNumberFormat="1" applyFont="1" applyFill="1" applyBorder="1" applyAlignment="1">
      <alignment horizontal="center"/>
    </xf>
    <xf numFmtId="169" fontId="6" fillId="0" borderId="9" xfId="5" applyNumberFormat="1" applyFont="1" applyFill="1" applyBorder="1" applyAlignment="1">
      <alignment horizontal="center"/>
    </xf>
    <xf numFmtId="0" fontId="6" fillId="0" borderId="2" xfId="3" applyFont="1" applyBorder="1" applyAlignment="1">
      <alignment horizontal="left"/>
    </xf>
    <xf numFmtId="170" fontId="7" fillId="0" borderId="5" xfId="3" applyNumberFormat="1" applyFont="1" applyBorder="1"/>
    <xf numFmtId="170" fontId="7" fillId="0" borderId="0" xfId="3" applyNumberFormat="1" applyFont="1"/>
    <xf numFmtId="0" fontId="7" fillId="0" borderId="6" xfId="2" applyFont="1" applyBorder="1" applyAlignment="1">
      <alignment horizontal="left"/>
    </xf>
    <xf numFmtId="167" fontId="7" fillId="0" borderId="7" xfId="2" applyNumberFormat="1" applyFont="1" applyBorder="1"/>
    <xf numFmtId="38" fontId="6" fillId="0" borderId="10" xfId="4" applyNumberFormat="1" applyFont="1" applyBorder="1" applyAlignment="1">
      <alignment horizontal="center"/>
    </xf>
    <xf numFmtId="169" fontId="7" fillId="0" borderId="11" xfId="5" applyNumberFormat="1" applyFont="1" applyFill="1" applyBorder="1" applyAlignment="1">
      <alignment horizontal="right"/>
    </xf>
    <xf numFmtId="169" fontId="7" fillId="0" borderId="1" xfId="5" applyNumberFormat="1" applyFont="1" applyFill="1" applyBorder="1" applyAlignment="1">
      <alignment horizontal="right"/>
    </xf>
    <xf numFmtId="0" fontId="7" fillId="0" borderId="10" xfId="3" applyFont="1" applyBorder="1" applyAlignment="1">
      <alignment horizontal="left"/>
    </xf>
    <xf numFmtId="38" fontId="7" fillId="0" borderId="12" xfId="3" applyNumberFormat="1" applyFont="1" applyBorder="1"/>
    <xf numFmtId="172" fontId="7" fillId="0" borderId="13" xfId="6" applyNumberFormat="1" applyFont="1" applyFill="1" applyBorder="1"/>
    <xf numFmtId="0" fontId="7" fillId="0" borderId="14" xfId="3" applyFont="1" applyBorder="1" applyAlignment="1">
      <alignment horizontal="left"/>
    </xf>
    <xf numFmtId="38" fontId="7" fillId="0" borderId="15" xfId="3" applyNumberFormat="1" applyFont="1" applyBorder="1"/>
    <xf numFmtId="38" fontId="7" fillId="0" borderId="10" xfId="4" applyNumberFormat="1" applyFont="1" applyBorder="1" applyAlignment="1">
      <alignment horizontal="left"/>
    </xf>
    <xf numFmtId="172" fontId="7" fillId="0" borderId="16" xfId="5" applyNumberFormat="1" applyFont="1" applyFill="1" applyBorder="1" applyAlignment="1">
      <alignment horizontal="right"/>
    </xf>
    <xf numFmtId="38" fontId="7" fillId="0" borderId="17" xfId="3" applyNumberFormat="1" applyFont="1" applyBorder="1"/>
    <xf numFmtId="172" fontId="6" fillId="0" borderId="18" xfId="6" applyNumberFormat="1" applyFont="1" applyFill="1" applyBorder="1"/>
    <xf numFmtId="0" fontId="6" fillId="0" borderId="14" xfId="3" applyFont="1" applyBorder="1" applyAlignment="1">
      <alignment horizontal="left"/>
    </xf>
    <xf numFmtId="38" fontId="6" fillId="0" borderId="17" xfId="3" applyNumberFormat="1" applyFont="1" applyBorder="1"/>
    <xf numFmtId="38" fontId="7" fillId="0" borderId="7" xfId="2" applyNumberFormat="1" applyFont="1" applyBorder="1"/>
    <xf numFmtId="172" fontId="7" fillId="0" borderId="1" xfId="5" applyNumberFormat="1" applyFont="1" applyFill="1" applyBorder="1" applyAlignment="1">
      <alignment horizontal="right"/>
    </xf>
    <xf numFmtId="38" fontId="6" fillId="0" borderId="0" xfId="3" applyNumberFormat="1" applyFont="1"/>
    <xf numFmtId="0" fontId="7" fillId="0" borderId="6" xfId="2" applyFont="1" applyBorder="1"/>
    <xf numFmtId="167" fontId="7" fillId="0" borderId="7" xfId="3" applyNumberFormat="1" applyFont="1" applyBorder="1"/>
    <xf numFmtId="38" fontId="7" fillId="0" borderId="19" xfId="4" applyNumberFormat="1" applyFont="1" applyBorder="1" applyAlignment="1">
      <alignment horizontal="left"/>
    </xf>
    <xf numFmtId="172" fontId="7" fillId="0" borderId="20" xfId="5" applyNumberFormat="1" applyFont="1" applyFill="1" applyBorder="1" applyAlignment="1">
      <alignment horizontal="right"/>
    </xf>
    <xf numFmtId="172" fontId="6" fillId="0" borderId="1" xfId="5" applyNumberFormat="1" applyFont="1" applyFill="1" applyBorder="1" applyAlignment="1">
      <alignment horizontal="right"/>
    </xf>
    <xf numFmtId="38" fontId="6" fillId="0" borderId="2" xfId="4" applyNumberFormat="1" applyFont="1" applyBorder="1" applyAlignment="1">
      <alignment horizontal="left"/>
    </xf>
    <xf numFmtId="172" fontId="6" fillId="0" borderId="5" xfId="6" applyNumberFormat="1" applyFont="1" applyFill="1" applyBorder="1"/>
    <xf numFmtId="169" fontId="6" fillId="0" borderId="0" xfId="5" applyNumberFormat="1" applyFont="1" applyFill="1" applyBorder="1" applyAlignment="1">
      <alignment horizontal="center"/>
    </xf>
    <xf numFmtId="38" fontId="6" fillId="0" borderId="14" xfId="3" applyNumberFormat="1" applyFont="1" applyBorder="1"/>
    <xf numFmtId="172" fontId="7" fillId="0" borderId="21" xfId="5" applyNumberFormat="1" applyFont="1" applyFill="1" applyBorder="1" applyAlignment="1">
      <alignment horizontal="right"/>
    </xf>
    <xf numFmtId="172" fontId="6" fillId="0" borderId="0" xfId="5" applyNumberFormat="1" applyFont="1" applyFill="1" applyBorder="1" applyAlignment="1">
      <alignment horizontal="right"/>
    </xf>
    <xf numFmtId="38" fontId="6" fillId="0" borderId="19" xfId="3" applyNumberFormat="1" applyFont="1" applyBorder="1"/>
    <xf numFmtId="38" fontId="6" fillId="0" borderId="22" xfId="3" applyNumberFormat="1" applyFont="1" applyBorder="1"/>
    <xf numFmtId="0" fontId="6" fillId="0" borderId="2" xfId="4" applyFont="1" applyBorder="1" applyAlignment="1">
      <alignment horizontal="left"/>
    </xf>
    <xf numFmtId="172" fontId="6" fillId="0" borderId="21" xfId="5" applyNumberFormat="1" applyFont="1" applyFill="1" applyBorder="1" applyAlignment="1">
      <alignment horizontal="right"/>
    </xf>
    <xf numFmtId="172" fontId="7" fillId="0" borderId="0" xfId="6" applyNumberFormat="1" applyFont="1" applyFill="1" applyBorder="1"/>
    <xf numFmtId="38" fontId="6" fillId="0" borderId="2" xfId="2" applyNumberFormat="1" applyFont="1" applyBorder="1" applyAlignment="1">
      <alignment horizontal="left"/>
    </xf>
    <xf numFmtId="38" fontId="7" fillId="0" borderId="5" xfId="3" applyNumberFormat="1" applyFont="1" applyBorder="1"/>
    <xf numFmtId="38" fontId="6" fillId="0" borderId="10" xfId="2" applyNumberFormat="1" applyFont="1" applyBorder="1" applyAlignment="1">
      <alignment horizontal="left"/>
    </xf>
    <xf numFmtId="38" fontId="7" fillId="0" borderId="23" xfId="3" applyNumberFormat="1" applyFont="1" applyBorder="1"/>
    <xf numFmtId="172" fontId="6" fillId="0" borderId="11" xfId="5" applyNumberFormat="1" applyFont="1" applyFill="1" applyBorder="1" applyAlignment="1">
      <alignment horizontal="right"/>
    </xf>
    <xf numFmtId="0" fontId="7" fillId="0" borderId="10" xfId="4" applyFont="1" applyBorder="1" applyAlignment="1">
      <alignment horizontal="left"/>
    </xf>
    <xf numFmtId="172" fontId="7" fillId="0" borderId="24" xfId="6" applyNumberFormat="1" applyFont="1" applyFill="1" applyBorder="1"/>
    <xf numFmtId="38" fontId="6" fillId="0" borderId="6" xfId="3" applyNumberFormat="1" applyFont="1" applyBorder="1"/>
    <xf numFmtId="0" fontId="6" fillId="0" borderId="25" xfId="4" applyFont="1" applyBorder="1" applyAlignment="1">
      <alignment horizontal="left"/>
    </xf>
    <xf numFmtId="172" fontId="6" fillId="0" borderId="26" xfId="5" applyNumberFormat="1" applyFont="1" applyFill="1" applyBorder="1" applyAlignment="1">
      <alignment horizontal="right"/>
    </xf>
    <xf numFmtId="0" fontId="6" fillId="0" borderId="27" xfId="4" applyFont="1" applyBorder="1" applyAlignment="1">
      <alignment horizontal="left"/>
    </xf>
    <xf numFmtId="172" fontId="6" fillId="0" borderId="28" xfId="5" applyNumberFormat="1" applyFont="1" applyFill="1" applyBorder="1" applyAlignment="1">
      <alignment horizontal="right"/>
    </xf>
    <xf numFmtId="172" fontId="6" fillId="0" borderId="8" xfId="5" applyNumberFormat="1" applyFont="1" applyFill="1" applyBorder="1" applyAlignment="1">
      <alignment horizontal="right"/>
    </xf>
    <xf numFmtId="167" fontId="7" fillId="0" borderId="0" xfId="3" applyNumberFormat="1" applyFont="1"/>
    <xf numFmtId="0" fontId="6" fillId="0" borderId="27" xfId="3" applyFont="1" applyBorder="1"/>
    <xf numFmtId="0" fontId="7" fillId="0" borderId="29" xfId="3" applyFont="1" applyBorder="1"/>
    <xf numFmtId="0" fontId="6" fillId="0" borderId="18" xfId="3" applyFont="1" applyBorder="1"/>
    <xf numFmtId="0" fontId="7" fillId="0" borderId="30" xfId="3" applyFont="1" applyBorder="1"/>
    <xf numFmtId="0" fontId="7" fillId="0" borderId="31" xfId="3" applyFont="1" applyBorder="1"/>
    <xf numFmtId="0" fontId="7" fillId="0" borderId="18" xfId="3" applyFont="1" applyBorder="1"/>
    <xf numFmtId="0" fontId="7" fillId="0" borderId="32" xfId="2" applyFont="1" applyBorder="1"/>
    <xf numFmtId="167" fontId="7" fillId="0" borderId="33" xfId="2" applyNumberFormat="1" applyFont="1" applyBorder="1"/>
    <xf numFmtId="173" fontId="6" fillId="0" borderId="18" xfId="6" applyNumberFormat="1" applyFont="1" applyFill="1" applyBorder="1"/>
    <xf numFmtId="167" fontId="7" fillId="0" borderId="34" xfId="2" applyNumberFormat="1" applyFont="1" applyBorder="1"/>
    <xf numFmtId="174" fontId="6" fillId="0" borderId="18" xfId="6" applyNumberFormat="1" applyFont="1" applyFill="1" applyBorder="1"/>
    <xf numFmtId="172" fontId="7" fillId="0" borderId="0" xfId="5" applyNumberFormat="1" applyFont="1" applyFill="1" applyBorder="1" applyAlignment="1">
      <alignment horizontal="right"/>
    </xf>
    <xf numFmtId="167" fontId="6" fillId="0" borderId="17" xfId="3" applyNumberFormat="1" applyFont="1" applyBorder="1"/>
    <xf numFmtId="38" fontId="7" fillId="0" borderId="0" xfId="2" applyNumberFormat="1" applyFont="1"/>
    <xf numFmtId="173" fontId="6" fillId="0" borderId="5" xfId="6" applyNumberFormat="1" applyFont="1" applyFill="1" applyBorder="1"/>
    <xf numFmtId="0" fontId="7" fillId="0" borderId="35" xfId="2" applyFont="1" applyBorder="1" applyAlignment="1">
      <alignment horizontal="left"/>
    </xf>
    <xf numFmtId="167" fontId="6" fillId="0" borderId="36" xfId="2" applyNumberFormat="1" applyFont="1" applyBorder="1"/>
    <xf numFmtId="0" fontId="6" fillId="0" borderId="2" xfId="7" applyFont="1" applyBorder="1"/>
    <xf numFmtId="174" fontId="6" fillId="0" borderId="5" xfId="6" applyNumberFormat="1" applyFont="1" applyFill="1" applyBorder="1"/>
    <xf numFmtId="172" fontId="6" fillId="0" borderId="25" xfId="6" applyNumberFormat="1" applyFont="1" applyFill="1" applyBorder="1"/>
    <xf numFmtId="0" fontId="7" fillId="0" borderId="18" xfId="7" applyFont="1" applyBorder="1"/>
    <xf numFmtId="172" fontId="7" fillId="0" borderId="30" xfId="5" applyNumberFormat="1" applyFont="1" applyFill="1" applyBorder="1" applyAlignment="1">
      <alignment horizontal="right"/>
    </xf>
    <xf numFmtId="38" fontId="6" fillId="0" borderId="37" xfId="3" applyNumberFormat="1" applyFont="1" applyBorder="1"/>
    <xf numFmtId="38" fontId="6" fillId="0" borderId="38" xfId="3" applyNumberFormat="1" applyFont="1" applyBorder="1"/>
    <xf numFmtId="0" fontId="6" fillId="0" borderId="0" xfId="3" applyFont="1" applyAlignment="1">
      <alignment horizontal="left"/>
    </xf>
    <xf numFmtId="9" fontId="7" fillId="0" borderId="0" xfId="8" applyFont="1" applyFill="1"/>
    <xf numFmtId="0" fontId="11" fillId="2" borderId="0" xfId="3" applyFont="1" applyFill="1"/>
    <xf numFmtId="0" fontId="6" fillId="2" borderId="0" xfId="3" applyFont="1" applyFill="1"/>
    <xf numFmtId="4" fontId="6" fillId="2" borderId="0" xfId="3" applyNumberFormat="1" applyFont="1" applyFill="1"/>
    <xf numFmtId="0" fontId="6" fillId="2" borderId="39" xfId="3" applyFont="1" applyFill="1" applyBorder="1"/>
    <xf numFmtId="0" fontId="6" fillId="2" borderId="40" xfId="3" applyFont="1" applyFill="1" applyBorder="1"/>
    <xf numFmtId="164" fontId="6" fillId="0" borderId="41" xfId="2" applyNumberFormat="1" applyFont="1" applyBorder="1" applyAlignment="1">
      <alignment horizontal="center"/>
    </xf>
    <xf numFmtId="1" fontId="6" fillId="2" borderId="0" xfId="3" applyNumberFormat="1" applyFont="1" applyFill="1"/>
    <xf numFmtId="0" fontId="6" fillId="2" borderId="1" xfId="3" applyFont="1" applyFill="1" applyBorder="1"/>
    <xf numFmtId="1" fontId="6" fillId="2" borderId="1" xfId="3" applyNumberFormat="1" applyFont="1" applyFill="1" applyBorder="1"/>
    <xf numFmtId="1" fontId="6" fillId="2" borderId="39" xfId="3" applyNumberFormat="1" applyFont="1" applyFill="1" applyBorder="1"/>
    <xf numFmtId="175" fontId="7" fillId="0" borderId="0" xfId="3" applyNumberFormat="1" applyFont="1"/>
    <xf numFmtId="2" fontId="7" fillId="0" borderId="0" xfId="3" applyNumberFormat="1" applyFont="1"/>
    <xf numFmtId="43" fontId="0" fillId="0" borderId="0" xfId="1" applyFont="1"/>
    <xf numFmtId="0" fontId="12" fillId="0" borderId="0" xfId="0" applyFont="1"/>
    <xf numFmtId="0" fontId="0" fillId="0" borderId="0" xfId="0" applyAlignment="1">
      <alignment horizontal="center"/>
    </xf>
    <xf numFmtId="0" fontId="17" fillId="0" borderId="0" xfId="0" applyFont="1"/>
    <xf numFmtId="177" fontId="0" fillId="0" borderId="0" xfId="1" applyNumberFormat="1" applyFont="1"/>
    <xf numFmtId="9" fontId="0" fillId="0" borderId="0" xfId="1" applyNumberFormat="1" applyFont="1"/>
    <xf numFmtId="0" fontId="14" fillId="0" borderId="42" xfId="0" applyFont="1" applyBorder="1" applyAlignment="1">
      <alignment horizontal="center" vertical="center"/>
    </xf>
    <xf numFmtId="0" fontId="15" fillId="0" borderId="42" xfId="0" applyFont="1" applyBorder="1" applyAlignment="1"/>
    <xf numFmtId="0" fontId="14" fillId="0" borderId="42" xfId="0" applyFont="1" applyBorder="1"/>
    <xf numFmtId="49" fontId="14" fillId="0" borderId="42" xfId="0" applyNumberFormat="1" applyFont="1" applyBorder="1" applyAlignment="1">
      <alignment horizontal="center"/>
    </xf>
    <xf numFmtId="0" fontId="14" fillId="0" borderId="42" xfId="0" applyFont="1" applyBorder="1" applyAlignment="1">
      <alignment wrapText="1"/>
    </xf>
    <xf numFmtId="49" fontId="14" fillId="0" borderId="42" xfId="0" applyNumberFormat="1" applyFont="1" applyBorder="1" applyAlignment="1">
      <alignment horizontal="center" wrapText="1"/>
    </xf>
    <xf numFmtId="0" fontId="14" fillId="0" borderId="42" xfId="0" applyFont="1" applyBorder="1" applyAlignment="1">
      <alignment horizontal="left" vertical="center"/>
    </xf>
    <xf numFmtId="0" fontId="14" fillId="0" borderId="42" xfId="0" applyFont="1" applyBorder="1" applyAlignment="1">
      <alignment horizontal="left"/>
    </xf>
    <xf numFmtId="0" fontId="14" fillId="0" borderId="42" xfId="0" applyFont="1" applyBorder="1" applyAlignment="1">
      <alignment horizontal="left" wrapText="1"/>
    </xf>
    <xf numFmtId="0" fontId="15" fillId="0" borderId="42" xfId="0" applyFont="1" applyBorder="1"/>
    <xf numFmtId="0" fontId="15" fillId="0" borderId="42" xfId="0" applyFont="1" applyBorder="1" applyAlignment="1">
      <alignment horizontal="center"/>
    </xf>
    <xf numFmtId="0" fontId="14" fillId="0" borderId="42" xfId="0" applyFont="1" applyBorder="1" applyAlignment="1"/>
    <xf numFmtId="0" fontId="14" fillId="0" borderId="42" xfId="0" applyFont="1" applyBorder="1" applyAlignment="1">
      <alignment horizontal="center"/>
    </xf>
    <xf numFmtId="0" fontId="14" fillId="0" borderId="42" xfId="0" applyFont="1" applyBorder="1" applyAlignment="1">
      <alignment vertical="center" wrapText="1"/>
    </xf>
    <xf numFmtId="0" fontId="14" fillId="0" borderId="42" xfId="0" applyFont="1" applyBorder="1" applyAlignment="1">
      <alignment horizontal="center" vertical="center" wrapText="1"/>
    </xf>
    <xf numFmtId="0" fontId="14" fillId="0" borderId="42" xfId="0" applyFont="1" applyBorder="1" applyAlignment="1">
      <alignment vertical="center"/>
    </xf>
    <xf numFmtId="49" fontId="14" fillId="0" borderId="42" xfId="0" applyNumberFormat="1" applyFont="1" applyBorder="1" applyAlignment="1"/>
    <xf numFmtId="49" fontId="15" fillId="0" borderId="42" xfId="0" applyNumberFormat="1" applyFont="1" applyBorder="1" applyAlignment="1">
      <alignment horizontal="center"/>
    </xf>
    <xf numFmtId="0" fontId="2" fillId="0" borderId="0" xfId="0" applyFont="1"/>
    <xf numFmtId="8" fontId="0" fillId="0" borderId="0" xfId="1" applyNumberFormat="1" applyFont="1"/>
    <xf numFmtId="0" fontId="19" fillId="0" borderId="0" xfId="0" applyFont="1" applyAlignment="1">
      <alignment vertical="center"/>
    </xf>
    <xf numFmtId="0" fontId="20" fillId="0" borderId="0" xfId="0" applyFont="1" applyAlignment="1">
      <alignment vertical="center"/>
    </xf>
    <xf numFmtId="0" fontId="20" fillId="0" borderId="0" xfId="0" applyFont="1"/>
    <xf numFmtId="0" fontId="21" fillId="0" borderId="0" xfId="0" applyFont="1" applyAlignment="1">
      <alignment vertical="center"/>
    </xf>
    <xf numFmtId="43" fontId="0" fillId="0" borderId="42" xfId="1" applyFont="1" applyBorder="1"/>
    <xf numFmtId="43" fontId="22" fillId="0" borderId="0" xfId="1" applyFont="1"/>
    <xf numFmtId="43" fontId="2" fillId="0" borderId="0" xfId="0" applyNumberFormat="1" applyFont="1"/>
    <xf numFmtId="0" fontId="22" fillId="0" borderId="0" xfId="0" applyFont="1"/>
    <xf numFmtId="0" fontId="22" fillId="0" borderId="0" xfId="0" applyFont="1" applyAlignment="1">
      <alignment wrapText="1"/>
    </xf>
    <xf numFmtId="43" fontId="2" fillId="0" borderId="42" xfId="1" applyFont="1" applyBorder="1"/>
    <xf numFmtId="0" fontId="15" fillId="0" borderId="42" xfId="0" applyFont="1" applyBorder="1" applyAlignment="1">
      <alignment horizontal="left" vertical="center"/>
    </xf>
    <xf numFmtId="0" fontId="15" fillId="0" borderId="42" xfId="0" applyFont="1" applyBorder="1" applyAlignment="1">
      <alignment vertical="center"/>
    </xf>
    <xf numFmtId="0" fontId="15" fillId="0" borderId="42" xfId="0" applyFont="1" applyBorder="1" applyAlignment="1">
      <alignment horizontal="center" vertical="center"/>
    </xf>
    <xf numFmtId="43" fontId="2" fillId="0" borderId="42" xfId="1" applyFont="1" applyFill="1" applyBorder="1"/>
    <xf numFmtId="176" fontId="2" fillId="0" borderId="0" xfId="0" applyNumberFormat="1" applyFont="1"/>
    <xf numFmtId="43" fontId="0" fillId="4" borderId="42" xfId="1" applyFont="1" applyFill="1" applyBorder="1"/>
    <xf numFmtId="43" fontId="2" fillId="4" borderId="42" xfId="1" applyFont="1" applyFill="1" applyBorder="1"/>
    <xf numFmtId="0" fontId="0" fillId="4" borderId="0" xfId="0" applyFill="1"/>
    <xf numFmtId="0" fontId="14" fillId="0" borderId="42" xfId="0" applyFont="1" applyFill="1" applyBorder="1" applyAlignment="1">
      <alignment horizontal="left" wrapText="1"/>
    </xf>
    <xf numFmtId="0" fontId="14" fillId="0" borderId="42" xfId="0" applyFont="1" applyFill="1" applyBorder="1" applyAlignment="1">
      <alignment horizontal="center"/>
    </xf>
    <xf numFmtId="43" fontId="0" fillId="0" borderId="42" xfId="1" applyFont="1" applyFill="1" applyBorder="1"/>
    <xf numFmtId="0" fontId="0" fillId="0" borderId="0" xfId="0" applyFill="1"/>
    <xf numFmtId="0" fontId="15" fillId="4" borderId="42" xfId="0" applyFont="1" applyFill="1" applyBorder="1" applyAlignment="1"/>
    <xf numFmtId="49" fontId="14" fillId="4" borderId="42" xfId="0" applyNumberFormat="1" applyFont="1" applyFill="1" applyBorder="1" applyAlignment="1"/>
    <xf numFmtId="0" fontId="15" fillId="4" borderId="42" xfId="0" applyFont="1" applyFill="1" applyBorder="1" applyAlignment="1">
      <alignment horizontal="left" vertical="center"/>
    </xf>
    <xf numFmtId="49" fontId="15" fillId="4" borderId="42" xfId="0" applyNumberFormat="1" applyFont="1" applyFill="1" applyBorder="1" applyAlignment="1">
      <alignment horizontal="center"/>
    </xf>
    <xf numFmtId="0" fontId="2" fillId="4" borderId="0" xfId="0" applyFont="1" applyFill="1"/>
    <xf numFmtId="176" fontId="0" fillId="0" borderId="0" xfId="0" applyNumberFormat="1"/>
    <xf numFmtId="0" fontId="0" fillId="0" borderId="0" xfId="0" applyFont="1"/>
    <xf numFmtId="9" fontId="0" fillId="0" borderId="0" xfId="0" applyNumberFormat="1"/>
    <xf numFmtId="0" fontId="0" fillId="0" borderId="0" xfId="0" applyAlignment="1">
      <alignment horizontal="center" wrapText="1"/>
    </xf>
    <xf numFmtId="0" fontId="0" fillId="3" borderId="0" xfId="0" applyFill="1" applyAlignment="1">
      <alignment horizontal="center" wrapText="1"/>
    </xf>
  </cellXfs>
  <cellStyles count="9">
    <cellStyle name="Normal_Budget 2003 per month per Company" xfId="2" xr:uid="{44745B27-99C1-4C8B-A950-6548D59BE121}"/>
    <cellStyle name="Normal_UKCF01" xfId="4" xr:uid="{CC645009-6C39-462C-B55F-6FF6D1F6A202}"/>
    <cellStyle name="Денежный [0]_CF1" xfId="5" xr:uid="{769C970F-9161-4271-8215-E90186357519}"/>
    <cellStyle name="Обычный" xfId="0" builtinId="0"/>
    <cellStyle name="Обычный 2" xfId="3" xr:uid="{E6A835A3-7B56-4E5B-A1D5-2175B61BAE84}"/>
    <cellStyle name="Обычный_CF1" xfId="7" xr:uid="{8500BB57-66CE-487B-A390-76D39A9DE387}"/>
    <cellStyle name="Процентный 2" xfId="8" xr:uid="{8A82AAA5-8486-4801-99C6-6E54657C7020}"/>
    <cellStyle name="Финансовый" xfId="1" builtinId="3"/>
    <cellStyle name="Финансовый [0] 2" xfId="6" xr:uid="{4097D50C-1D9B-4D6C-828D-C528D13EAB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48</xdr:row>
      <xdr:rowOff>0</xdr:rowOff>
    </xdr:from>
    <xdr:to>
      <xdr:col>9</xdr:col>
      <xdr:colOff>494552</xdr:colOff>
      <xdr:row>51</xdr:row>
      <xdr:rowOff>85643</xdr:rowOff>
    </xdr:to>
    <xdr:pic>
      <xdr:nvPicPr>
        <xdr:cNvPr id="2" name="Рисунок 1">
          <a:extLst>
            <a:ext uri="{FF2B5EF4-FFF2-40B4-BE49-F238E27FC236}">
              <a16:creationId xmlns:a16="http://schemas.microsoft.com/office/drawing/2014/main" id="{9620BAD8-717D-4682-8C07-384F0BA70F11}"/>
            </a:ext>
          </a:extLst>
        </xdr:cNvPr>
        <xdr:cNvPicPr>
          <a:picLocks noChangeAspect="1"/>
        </xdr:cNvPicPr>
      </xdr:nvPicPr>
      <xdr:blipFill>
        <a:blip xmlns:r="http://schemas.openxmlformats.org/officeDocument/2006/relationships" r:embed="rId1"/>
        <a:stretch>
          <a:fillRect/>
        </a:stretch>
      </xdr:blipFill>
      <xdr:spPr>
        <a:xfrm>
          <a:off x="0" y="9391650"/>
          <a:ext cx="5980952" cy="6571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Alexander/&#1056;&#1072;&#1073;&#1086;&#1095;&#1080;&#1081;%20&#1089;&#1090;&#1086;&#1083;/FAS/My%20Project/1.&#1042;%20&#1088;&#1072;&#1073;&#1086;&#1090;&#1077;/&#1041;&#1102;&#1076;&#1078;&#1077;&#1090;%20Excel/Budgex/VPH-Budget-2004-v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20&#1047;&#1072;&#1075;&#1088;&#1091;&#1079;&#1082;&#1080;\model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
      <sheetName val="INN"/>
      <sheetName val="IT"/>
      <sheetName val="HR"/>
      <sheetName val="FD"/>
      <sheetName val="Кредиторы"/>
      <sheetName val="ADM"/>
      <sheetName val="Снаб"/>
      <sheetName val="Ад Р"/>
      <sheetName val="О.Разв"/>
      <sheetName val="Пров-ка"/>
      <sheetName val="Цех"/>
      <sheetName val="Пр Затр"/>
      <sheetName val="Аморт"/>
      <sheetName val="Ком Р"/>
      <sheetName val="Сравнение"/>
      <sheetName val="Отчет Формы"/>
      <sheetName val="Продажи"/>
      <sheetName val="PL"/>
      <sheetName val="BS"/>
      <sheetName val="CF"/>
      <sheetName val="Пр П-Ф"/>
      <sheetName val="ВСП П"/>
      <sheetName val="Сырье"/>
      <sheetName val="Нормы"/>
      <sheetName val="Пр С-СТ"/>
      <sheetName val="Аналитика"/>
      <sheetName val="Производство"/>
      <sheetName val="нормативы"/>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sheetData sheetId="28">
        <row r="2">
          <cell r="D2">
            <v>5.4</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тчет Формы (2)"/>
      <sheetName val="Отчет Формы"/>
    </sheetNames>
    <sheetDataSet>
      <sheetData sheetId="0"/>
      <sheetData sheetId="1">
        <row r="6">
          <cell r="AK6" t="str">
            <v>Forecast 12/2004</v>
          </cell>
        </row>
        <row r="7">
          <cell r="AK7" t="str">
            <v>USD</v>
          </cell>
        </row>
        <row r="59">
          <cell r="AJ59" t="str">
            <v>Budget 2004</v>
          </cell>
        </row>
        <row r="118">
          <cell r="AQ118">
            <v>0</v>
          </cell>
        </row>
        <row r="130">
          <cell r="AJ130">
            <v>2416948.1491484954</v>
          </cell>
          <cell r="AM130">
            <v>2341649.1920493464</v>
          </cell>
          <cell r="AP130">
            <v>28367043.039477509</v>
          </cell>
          <cell r="AQ130">
            <v>0</v>
          </cell>
        </row>
        <row r="131">
          <cell r="AP131">
            <v>0</v>
          </cell>
          <cell r="AQ131">
            <v>0</v>
          </cell>
        </row>
        <row r="132">
          <cell r="AP132">
            <v>0</v>
          </cell>
          <cell r="AQ132">
            <v>0</v>
          </cell>
        </row>
        <row r="133">
          <cell r="AP133">
            <v>0</v>
          </cell>
          <cell r="AQ133">
            <v>0</v>
          </cell>
        </row>
        <row r="134">
          <cell r="AP134">
            <v>0</v>
          </cell>
          <cell r="AQ134">
            <v>0</v>
          </cell>
        </row>
        <row r="135">
          <cell r="AP135">
            <v>0</v>
          </cell>
          <cell r="AQ135">
            <v>0</v>
          </cell>
        </row>
        <row r="136">
          <cell r="AJ136">
            <v>2416948.1491484954</v>
          </cell>
          <cell r="AM136">
            <v>2341649.1920493464</v>
          </cell>
          <cell r="AP136">
            <v>28367043.039477509</v>
          </cell>
          <cell r="AQ136">
            <v>0</v>
          </cell>
        </row>
        <row r="137">
          <cell r="AP137">
            <v>0</v>
          </cell>
          <cell r="AQ137">
            <v>0</v>
          </cell>
        </row>
        <row r="138">
          <cell r="AP138">
            <v>0</v>
          </cell>
          <cell r="AQ138">
            <v>0</v>
          </cell>
        </row>
        <row r="139">
          <cell r="AJ139">
            <v>504372.06304915447</v>
          </cell>
          <cell r="AM139">
            <v>1398436.996809232</v>
          </cell>
          <cell r="AP139">
            <v>12942808.300922167</v>
          </cell>
          <cell r="AQ139">
            <v>0</v>
          </cell>
        </row>
        <row r="140">
          <cell r="AJ140">
            <v>100874.41260983091</v>
          </cell>
          <cell r="AM140">
            <v>279687.39936184644</v>
          </cell>
          <cell r="AP140">
            <v>2588561.6601844337</v>
          </cell>
          <cell r="AQ140">
            <v>0</v>
          </cell>
        </row>
        <row r="141">
          <cell r="AJ141">
            <v>561534.56935314357</v>
          </cell>
          <cell r="AK141">
            <v>54966</v>
          </cell>
          <cell r="AM141">
            <v>707554.04497485107</v>
          </cell>
          <cell r="AN141">
            <v>54966</v>
          </cell>
          <cell r="AP141">
            <v>7571707.3185913088</v>
          </cell>
          <cell r="AQ141">
            <v>659592</v>
          </cell>
        </row>
        <row r="142">
          <cell r="AJ142">
            <v>79162.653565422792</v>
          </cell>
          <cell r="AM142">
            <v>100141.45748076386</v>
          </cell>
          <cell r="AP142">
            <v>1055398.5057941689</v>
          </cell>
          <cell r="AQ142">
            <v>0</v>
          </cell>
        </row>
        <row r="143">
          <cell r="AJ143">
            <v>38700.746504999996</v>
          </cell>
          <cell r="AM143">
            <v>35475.686504999998</v>
          </cell>
          <cell r="AP143">
            <v>636535.77581249992</v>
          </cell>
          <cell r="AQ143">
            <v>0</v>
          </cell>
        </row>
        <row r="144">
          <cell r="AP144">
            <v>0</v>
          </cell>
          <cell r="AQ144">
            <v>0</v>
          </cell>
        </row>
        <row r="145">
          <cell r="AP145">
            <v>0</v>
          </cell>
          <cell r="AQ145">
            <v>0</v>
          </cell>
        </row>
        <row r="146">
          <cell r="AP146">
            <v>0</v>
          </cell>
          <cell r="AQ146">
            <v>0</v>
          </cell>
        </row>
        <row r="147">
          <cell r="AJ147">
            <v>0</v>
          </cell>
          <cell r="AM147">
            <v>130324.35817612871</v>
          </cell>
          <cell r="AP147">
            <v>754409.58902140835</v>
          </cell>
          <cell r="AQ147">
            <v>0</v>
          </cell>
        </row>
        <row r="148">
          <cell r="AJ148">
            <v>0</v>
          </cell>
          <cell r="AM148">
            <v>0</v>
          </cell>
          <cell r="AP148">
            <v>0</v>
          </cell>
          <cell r="AQ148">
            <v>0</v>
          </cell>
        </row>
        <row r="149">
          <cell r="AP149">
            <v>0</v>
          </cell>
          <cell r="AQ149">
            <v>0</v>
          </cell>
        </row>
        <row r="150">
          <cell r="AP150">
            <v>0</v>
          </cell>
          <cell r="AQ150">
            <v>0</v>
          </cell>
        </row>
        <row r="151">
          <cell r="AJ151">
            <v>1284644.4450825518</v>
          </cell>
          <cell r="AK151">
            <v>54966</v>
          </cell>
          <cell r="AM151">
            <v>2651619.9433078226</v>
          </cell>
          <cell r="AN151">
            <v>54966</v>
          </cell>
          <cell r="AP151">
            <v>25549421.150325991</v>
          </cell>
          <cell r="AQ151">
            <v>659592</v>
          </cell>
        </row>
        <row r="152">
          <cell r="AP152">
            <v>0</v>
          </cell>
          <cell r="AQ152">
            <v>0</v>
          </cell>
        </row>
        <row r="153">
          <cell r="AJ153">
            <v>1132303.7040659436</v>
          </cell>
          <cell r="AK153">
            <v>-54966</v>
          </cell>
          <cell r="AM153">
            <v>-309970.75125847617</v>
          </cell>
          <cell r="AN153">
            <v>-54966</v>
          </cell>
          <cell r="AP153">
            <v>2817621.8891515271</v>
          </cell>
          <cell r="AQ153">
            <v>-659592</v>
          </cell>
        </row>
        <row r="154">
          <cell r="AP154">
            <v>0</v>
          </cell>
          <cell r="AQ154">
            <v>0</v>
          </cell>
        </row>
        <row r="155">
          <cell r="AP155">
            <v>0</v>
          </cell>
          <cell r="AQ155">
            <v>0</v>
          </cell>
        </row>
        <row r="156">
          <cell r="AP156">
            <v>0</v>
          </cell>
          <cell r="AQ156">
            <v>0</v>
          </cell>
        </row>
        <row r="157">
          <cell r="AP157">
            <v>0</v>
          </cell>
          <cell r="AQ157">
            <v>0</v>
          </cell>
        </row>
        <row r="158">
          <cell r="AP158">
            <v>0</v>
          </cell>
          <cell r="AQ158">
            <v>0</v>
          </cell>
        </row>
        <row r="159">
          <cell r="AP159">
            <v>0</v>
          </cell>
          <cell r="AQ159">
            <v>0</v>
          </cell>
        </row>
        <row r="160">
          <cell r="AP160">
            <v>0</v>
          </cell>
          <cell r="AQ160">
            <v>0</v>
          </cell>
        </row>
        <row r="161">
          <cell r="AP161">
            <v>0</v>
          </cell>
          <cell r="AQ161">
            <v>0</v>
          </cell>
        </row>
        <row r="162">
          <cell r="AJ162">
            <v>0</v>
          </cell>
          <cell r="AK162">
            <v>0</v>
          </cell>
          <cell r="AM162">
            <v>0</v>
          </cell>
          <cell r="AN162">
            <v>0</v>
          </cell>
          <cell r="AP162">
            <v>0</v>
          </cell>
          <cell r="AQ162">
            <v>0</v>
          </cell>
        </row>
        <row r="163">
          <cell r="AP163">
            <v>0</v>
          </cell>
          <cell r="AQ163">
            <v>0</v>
          </cell>
        </row>
        <row r="164">
          <cell r="AJ164">
            <v>75578.399999999994</v>
          </cell>
          <cell r="AM164">
            <v>75578.399999999994</v>
          </cell>
          <cell r="AP164">
            <v>2296060.7999999998</v>
          </cell>
          <cell r="AQ164">
            <v>0</v>
          </cell>
        </row>
        <row r="165">
          <cell r="AP165">
            <v>0</v>
          </cell>
          <cell r="AQ165">
            <v>0</v>
          </cell>
        </row>
        <row r="166">
          <cell r="AP166">
            <v>0</v>
          </cell>
          <cell r="AQ166">
            <v>0</v>
          </cell>
        </row>
        <row r="167">
          <cell r="AP167">
            <v>0</v>
          </cell>
          <cell r="AQ167">
            <v>0</v>
          </cell>
        </row>
        <row r="168">
          <cell r="AJ168">
            <v>75578.399999999994</v>
          </cell>
          <cell r="AK168">
            <v>0</v>
          </cell>
          <cell r="AM168">
            <v>75578.399999999994</v>
          </cell>
          <cell r="AN168">
            <v>0</v>
          </cell>
          <cell r="AP168">
            <v>2296060.7999999998</v>
          </cell>
          <cell r="AQ168">
            <v>0</v>
          </cell>
        </row>
        <row r="169">
          <cell r="AP169">
            <v>0</v>
          </cell>
          <cell r="AQ169">
            <v>0</v>
          </cell>
        </row>
        <row r="170">
          <cell r="AJ170">
            <v>-75578.399999999994</v>
          </cell>
          <cell r="AK170">
            <v>0</v>
          </cell>
          <cell r="AM170">
            <v>-75578.399999999994</v>
          </cell>
          <cell r="AN170">
            <v>0</v>
          </cell>
          <cell r="AP170">
            <v>-2296060.7999999998</v>
          </cell>
          <cell r="AQ170">
            <v>0</v>
          </cell>
        </row>
        <row r="171">
          <cell r="AJ171">
            <v>1056725.3040659437</v>
          </cell>
          <cell r="AK171">
            <v>-54966</v>
          </cell>
          <cell r="AM171">
            <v>-385549.15125847619</v>
          </cell>
          <cell r="AN171">
            <v>-54966</v>
          </cell>
          <cell r="AP171">
            <v>521561.08915152692</v>
          </cell>
          <cell r="AQ171">
            <v>-659592</v>
          </cell>
        </row>
        <row r="172">
          <cell r="AP172">
            <v>0</v>
          </cell>
          <cell r="AQ172">
            <v>0</v>
          </cell>
        </row>
        <row r="173">
          <cell r="AP173">
            <v>0</v>
          </cell>
          <cell r="AQ173">
            <v>0</v>
          </cell>
        </row>
        <row r="174">
          <cell r="AP174">
            <v>0</v>
          </cell>
          <cell r="AQ174">
            <v>0</v>
          </cell>
        </row>
        <row r="175">
          <cell r="AP175">
            <v>0</v>
          </cell>
          <cell r="AQ175">
            <v>0</v>
          </cell>
        </row>
        <row r="176">
          <cell r="AP176">
            <v>0</v>
          </cell>
          <cell r="AQ176">
            <v>0</v>
          </cell>
        </row>
        <row r="177">
          <cell r="AP177">
            <v>0</v>
          </cell>
          <cell r="AQ177">
            <v>0</v>
          </cell>
        </row>
        <row r="178">
          <cell r="AP178">
            <v>0</v>
          </cell>
          <cell r="AQ178">
            <v>0</v>
          </cell>
        </row>
        <row r="179">
          <cell r="AP179">
            <v>0</v>
          </cell>
          <cell r="AQ179">
            <v>0</v>
          </cell>
        </row>
        <row r="180">
          <cell r="AP180">
            <v>0</v>
          </cell>
          <cell r="AQ180">
            <v>0</v>
          </cell>
        </row>
        <row r="181">
          <cell r="AJ181">
            <v>0</v>
          </cell>
          <cell r="AK181">
            <v>0</v>
          </cell>
          <cell r="AM181">
            <v>0</v>
          </cell>
          <cell r="AN181">
            <v>0</v>
          </cell>
          <cell r="AP181">
            <v>0</v>
          </cell>
          <cell r="AQ181">
            <v>0</v>
          </cell>
        </row>
        <row r="182">
          <cell r="AP182">
            <v>0</v>
          </cell>
          <cell r="AQ182">
            <v>0</v>
          </cell>
        </row>
        <row r="183">
          <cell r="AJ183">
            <v>407376</v>
          </cell>
          <cell r="AM183">
            <v>407376</v>
          </cell>
          <cell r="AP183">
            <v>4694822.3159999996</v>
          </cell>
          <cell r="AQ183">
            <v>0</v>
          </cell>
        </row>
        <row r="184">
          <cell r="AP184">
            <v>0</v>
          </cell>
          <cell r="AQ184">
            <v>0</v>
          </cell>
        </row>
        <row r="185">
          <cell r="AP185">
            <v>0</v>
          </cell>
          <cell r="AQ185">
            <v>0</v>
          </cell>
        </row>
        <row r="186">
          <cell r="AP186">
            <v>0</v>
          </cell>
          <cell r="AQ186">
            <v>0</v>
          </cell>
        </row>
        <row r="187">
          <cell r="AJ187">
            <v>407376</v>
          </cell>
          <cell r="AK187">
            <v>0</v>
          </cell>
          <cell r="AM187">
            <v>407376</v>
          </cell>
          <cell r="AN187">
            <v>0</v>
          </cell>
          <cell r="AP187">
            <v>4694822.3159999996</v>
          </cell>
          <cell r="AQ187">
            <v>0</v>
          </cell>
        </row>
        <row r="188">
          <cell r="AJ188">
            <v>-407376</v>
          </cell>
          <cell r="AK188">
            <v>0</v>
          </cell>
          <cell r="AM188">
            <v>-407376</v>
          </cell>
          <cell r="AN188">
            <v>0</v>
          </cell>
          <cell r="AP188">
            <v>-4694822.3159999996</v>
          </cell>
          <cell r="AQ188">
            <v>0</v>
          </cell>
        </row>
        <row r="189">
          <cell r="AP189">
            <v>0</v>
          </cell>
          <cell r="AQ189">
            <v>0</v>
          </cell>
        </row>
        <row r="190">
          <cell r="AJ190">
            <v>649349.3040659437</v>
          </cell>
          <cell r="AK190">
            <v>-54966</v>
          </cell>
          <cell r="AM190">
            <v>-792925.15125847619</v>
          </cell>
          <cell r="AN190">
            <v>-54966</v>
          </cell>
          <cell r="AP190">
            <v>-4173261.2268484728</v>
          </cell>
          <cell r="AQ190">
            <v>-659592</v>
          </cell>
        </row>
        <row r="191">
          <cell r="AP191">
            <v>0</v>
          </cell>
          <cell r="AQ191">
            <v>0</v>
          </cell>
        </row>
        <row r="192">
          <cell r="AJ192">
            <v>-3919685.3796559405</v>
          </cell>
          <cell r="AK192">
            <v>-539660</v>
          </cell>
          <cell r="AM192">
            <v>-3270336.0755899968</v>
          </cell>
          <cell r="AN192">
            <v>-594626</v>
          </cell>
          <cell r="AP192">
            <v>-23812709.791333821</v>
          </cell>
          <cell r="AQ192">
            <v>-3507756</v>
          </cell>
        </row>
        <row r="193">
          <cell r="AP193">
            <v>0</v>
          </cell>
          <cell r="AQ193">
            <v>0</v>
          </cell>
        </row>
        <row r="194">
          <cell r="AP194">
            <v>0</v>
          </cell>
          <cell r="AQ194">
            <v>0</v>
          </cell>
        </row>
        <row r="195">
          <cell r="AP195">
            <v>0</v>
          </cell>
          <cell r="AQ195">
            <v>0</v>
          </cell>
        </row>
        <row r="196">
          <cell r="AJ196">
            <v>-3270336.0755899968</v>
          </cell>
          <cell r="AK196">
            <v>-594626</v>
          </cell>
          <cell r="AM196">
            <v>-4063261.2268484728</v>
          </cell>
          <cell r="AN196">
            <v>-649592</v>
          </cell>
          <cell r="AP196">
            <v>-27985971.018182293</v>
          </cell>
          <cell r="AQ196">
            <v>-4167348</v>
          </cell>
        </row>
        <row r="203">
          <cell r="AJ203">
            <v>660.68150946768412</v>
          </cell>
          <cell r="AK203">
            <v>660.68150946768412</v>
          </cell>
          <cell r="AM203">
            <v>660.68150946768412</v>
          </cell>
          <cell r="AN203">
            <v>660.68150946768412</v>
          </cell>
          <cell r="AP203">
            <v>660.68150946768412</v>
          </cell>
          <cell r="AQ203">
            <v>660.68150946768412</v>
          </cell>
        </row>
        <row r="204">
          <cell r="AJ204">
            <v>247.52042807917607</v>
          </cell>
          <cell r="AK204">
            <v>247.52042807917607</v>
          </cell>
          <cell r="AM204">
            <v>247.52042807917607</v>
          </cell>
          <cell r="AN204">
            <v>247.52042807917607</v>
          </cell>
          <cell r="AP204">
            <v>247.52042807917607</v>
          </cell>
          <cell r="AQ204">
            <v>247.52042807917607</v>
          </cell>
        </row>
        <row r="205">
          <cell r="AJ205">
            <v>399.14752057281794</v>
          </cell>
          <cell r="AK205">
            <v>399.14752057281794</v>
          </cell>
          <cell r="AM205">
            <v>399.14752057281794</v>
          </cell>
          <cell r="AN205">
            <v>399.14752057281794</v>
          </cell>
          <cell r="AP205">
            <v>399.14752057281794</v>
          </cell>
          <cell r="AQ205">
            <v>399.14752057281794</v>
          </cell>
        </row>
        <row r="206">
          <cell r="AJ206">
            <v>8.7872146229366042</v>
          </cell>
          <cell r="AK206">
            <v>8.7872146229366042</v>
          </cell>
          <cell r="AM206">
            <v>8.7872146229366042</v>
          </cell>
          <cell r="AN206">
            <v>8.7872146229366042</v>
          </cell>
          <cell r="AP206">
            <v>8.7872146229366042</v>
          </cell>
          <cell r="AQ206">
            <v>8.7872146229366042</v>
          </cell>
        </row>
        <row r="207">
          <cell r="AJ207">
            <v>104</v>
          </cell>
          <cell r="AK207">
            <v>104</v>
          </cell>
          <cell r="AM207">
            <v>104</v>
          </cell>
          <cell r="AN207">
            <v>104</v>
          </cell>
          <cell r="AP207">
            <v>104</v>
          </cell>
          <cell r="AQ207">
            <v>104</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5F84A-A679-4D84-8980-2F0DC9542E3B}">
  <dimension ref="A1:E20"/>
  <sheetViews>
    <sheetView tabSelected="1" workbookViewId="0">
      <selection activeCell="I23" sqref="I23"/>
    </sheetView>
  </sheetViews>
  <sheetFormatPr defaultRowHeight="15" x14ac:dyDescent="0.25"/>
  <cols>
    <col min="2" max="2" width="22.42578125" customWidth="1"/>
    <col min="3" max="3" width="16.5703125" customWidth="1"/>
    <col min="5" max="5" width="14.85546875" customWidth="1"/>
  </cols>
  <sheetData>
    <row r="1" spans="1:5" x14ac:dyDescent="0.25">
      <c r="B1" t="s">
        <v>275</v>
      </c>
    </row>
    <row r="2" spans="1:5" x14ac:dyDescent="0.25">
      <c r="B2" t="s">
        <v>276</v>
      </c>
    </row>
    <row r="3" spans="1:5" x14ac:dyDescent="0.25">
      <c r="B3" t="s">
        <v>277</v>
      </c>
    </row>
    <row r="4" spans="1:5" x14ac:dyDescent="0.25">
      <c r="A4" t="s">
        <v>278</v>
      </c>
      <c r="C4" t="s">
        <v>279</v>
      </c>
      <c r="D4" t="s">
        <v>280</v>
      </c>
      <c r="E4" s="119" t="s">
        <v>177</v>
      </c>
    </row>
    <row r="5" spans="1:5" x14ac:dyDescent="0.25">
      <c r="B5" t="s">
        <v>281</v>
      </c>
      <c r="C5">
        <f>1000*1000</f>
        <v>1000000</v>
      </c>
      <c r="D5">
        <v>36000</v>
      </c>
      <c r="E5" s="119">
        <f>C5*D5/1000</f>
        <v>36000000</v>
      </c>
    </row>
    <row r="6" spans="1:5" x14ac:dyDescent="0.25">
      <c r="A6">
        <v>41</v>
      </c>
      <c r="B6" t="s">
        <v>282</v>
      </c>
      <c r="C6">
        <f>C5</f>
        <v>1000000</v>
      </c>
      <c r="D6">
        <v>24000</v>
      </c>
      <c r="E6" s="119">
        <f>C6*D6/1000</f>
        <v>24000000</v>
      </c>
    </row>
    <row r="7" spans="1:5" x14ac:dyDescent="0.25">
      <c r="A7">
        <v>44</v>
      </c>
      <c r="B7" t="s">
        <v>283</v>
      </c>
      <c r="C7">
        <f>C6</f>
        <v>1000000</v>
      </c>
      <c r="D7">
        <v>1200</v>
      </c>
      <c r="E7" s="119">
        <f>C7*D7/1000</f>
        <v>1200000</v>
      </c>
    </row>
    <row r="8" spans="1:5" x14ac:dyDescent="0.25">
      <c r="A8">
        <v>44</v>
      </c>
      <c r="B8" t="s">
        <v>284</v>
      </c>
      <c r="E8" s="119">
        <f>6000000/12</f>
        <v>500000</v>
      </c>
    </row>
    <row r="9" spans="1:5" x14ac:dyDescent="0.25">
      <c r="B9" t="s">
        <v>285</v>
      </c>
      <c r="E9" s="119">
        <v>12000</v>
      </c>
    </row>
    <row r="10" spans="1:5" x14ac:dyDescent="0.25">
      <c r="B10" t="s">
        <v>286</v>
      </c>
      <c r="C10">
        <v>12</v>
      </c>
    </row>
    <row r="11" spans="1:5" x14ac:dyDescent="0.25">
      <c r="B11" t="s">
        <v>287</v>
      </c>
      <c r="C11" s="174">
        <v>0.12</v>
      </c>
    </row>
    <row r="12" spans="1:5" x14ac:dyDescent="0.25">
      <c r="B12" t="s">
        <v>288</v>
      </c>
    </row>
    <row r="13" spans="1:5" x14ac:dyDescent="0.25">
      <c r="B13" t="s">
        <v>289</v>
      </c>
      <c r="E13" s="119">
        <v>10000</v>
      </c>
    </row>
    <row r="14" spans="1:5" x14ac:dyDescent="0.25">
      <c r="B14" t="s">
        <v>290</v>
      </c>
      <c r="D14">
        <v>10</v>
      </c>
      <c r="E14" t="s">
        <v>291</v>
      </c>
    </row>
    <row r="15" spans="1:5" x14ac:dyDescent="0.25">
      <c r="B15" t="s">
        <v>292</v>
      </c>
    </row>
    <row r="16" spans="1:5" ht="15.75" x14ac:dyDescent="0.25">
      <c r="B16" s="122" t="s">
        <v>294</v>
      </c>
    </row>
    <row r="18" spans="2:5" x14ac:dyDescent="0.25">
      <c r="B18" t="s">
        <v>176</v>
      </c>
      <c r="C18" s="119"/>
      <c r="D18" s="123"/>
      <c r="E18" s="144">
        <f>-PMT(C11/12,C10,E9)</f>
        <v>1066.1854641401003</v>
      </c>
    </row>
    <row r="19" spans="2:5" x14ac:dyDescent="0.25">
      <c r="B19" t="s">
        <v>174</v>
      </c>
      <c r="C19" s="119"/>
      <c r="D19" s="123"/>
      <c r="E19" s="119">
        <f>E18*12</f>
        <v>12794.225569681203</v>
      </c>
    </row>
    <row r="20" spans="2:5" x14ac:dyDescent="0.25">
      <c r="B20" t="s">
        <v>293</v>
      </c>
      <c r="C20" s="119"/>
      <c r="D20" s="123"/>
      <c r="E20" s="119">
        <f>E19-E9</f>
        <v>794.22556968120261</v>
      </c>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ECE9B-1201-4B06-A3B8-B706C4D01CB0}">
  <dimension ref="A1:J188"/>
  <sheetViews>
    <sheetView zoomScale="115" workbookViewId="0">
      <selection activeCell="C17" sqref="C17"/>
    </sheetView>
  </sheetViews>
  <sheetFormatPr defaultRowHeight="12.75" x14ac:dyDescent="0.2"/>
  <cols>
    <col min="1" max="1" width="29.85546875" style="5" customWidth="1"/>
    <col min="2" max="2" width="9" style="5" customWidth="1"/>
    <col min="3" max="3" width="7.7109375" style="5" customWidth="1"/>
    <col min="4" max="4" width="34.28515625" style="5" customWidth="1"/>
    <col min="5" max="6" width="9.42578125" style="5" customWidth="1"/>
    <col min="7" max="7" width="29.7109375" style="5" customWidth="1"/>
    <col min="8" max="8" width="9.140625" style="5"/>
    <col min="9" max="9" width="8.85546875" style="5" customWidth="1"/>
    <col min="10" max="10" width="8.42578125" style="5" customWidth="1"/>
    <col min="11" max="256" width="9.140625" style="5"/>
    <col min="257" max="257" width="29.85546875" style="5" customWidth="1"/>
    <col min="258" max="258" width="9" style="5" customWidth="1"/>
    <col min="259" max="259" width="7.7109375" style="5" customWidth="1"/>
    <col min="260" max="260" width="34.28515625" style="5" customWidth="1"/>
    <col min="261" max="262" width="9.42578125" style="5" customWidth="1"/>
    <col min="263" max="263" width="29.7109375" style="5" customWidth="1"/>
    <col min="264" max="264" width="9.140625" style="5"/>
    <col min="265" max="265" width="8.85546875" style="5" customWidth="1"/>
    <col min="266" max="266" width="8.42578125" style="5" customWidth="1"/>
    <col min="267" max="512" width="9.140625" style="5"/>
    <col min="513" max="513" width="29.85546875" style="5" customWidth="1"/>
    <col min="514" max="514" width="9" style="5" customWidth="1"/>
    <col min="515" max="515" width="7.7109375" style="5" customWidth="1"/>
    <col min="516" max="516" width="34.28515625" style="5" customWidth="1"/>
    <col min="517" max="518" width="9.42578125" style="5" customWidth="1"/>
    <col min="519" max="519" width="29.7109375" style="5" customWidth="1"/>
    <col min="520" max="520" width="9.140625" style="5"/>
    <col min="521" max="521" width="8.85546875" style="5" customWidth="1"/>
    <col min="522" max="522" width="8.42578125" style="5" customWidth="1"/>
    <col min="523" max="768" width="9.140625" style="5"/>
    <col min="769" max="769" width="29.85546875" style="5" customWidth="1"/>
    <col min="770" max="770" width="9" style="5" customWidth="1"/>
    <col min="771" max="771" width="7.7109375" style="5" customWidth="1"/>
    <col min="772" max="772" width="34.28515625" style="5" customWidth="1"/>
    <col min="773" max="774" width="9.42578125" style="5" customWidth="1"/>
    <col min="775" max="775" width="29.7109375" style="5" customWidth="1"/>
    <col min="776" max="776" width="9.140625" style="5"/>
    <col min="777" max="777" width="8.85546875" style="5" customWidth="1"/>
    <col min="778" max="778" width="8.42578125" style="5" customWidth="1"/>
    <col min="779" max="1024" width="9.140625" style="5"/>
    <col min="1025" max="1025" width="29.85546875" style="5" customWidth="1"/>
    <col min="1026" max="1026" width="9" style="5" customWidth="1"/>
    <col min="1027" max="1027" width="7.7109375" style="5" customWidth="1"/>
    <col min="1028" max="1028" width="34.28515625" style="5" customWidth="1"/>
    <col min="1029" max="1030" width="9.42578125" style="5" customWidth="1"/>
    <col min="1031" max="1031" width="29.7109375" style="5" customWidth="1"/>
    <col min="1032" max="1032" width="9.140625" style="5"/>
    <col min="1033" max="1033" width="8.85546875" style="5" customWidth="1"/>
    <col min="1034" max="1034" width="8.42578125" style="5" customWidth="1"/>
    <col min="1035" max="1280" width="9.140625" style="5"/>
    <col min="1281" max="1281" width="29.85546875" style="5" customWidth="1"/>
    <col min="1282" max="1282" width="9" style="5" customWidth="1"/>
    <col min="1283" max="1283" width="7.7109375" style="5" customWidth="1"/>
    <col min="1284" max="1284" width="34.28515625" style="5" customWidth="1"/>
    <col min="1285" max="1286" width="9.42578125" style="5" customWidth="1"/>
    <col min="1287" max="1287" width="29.7109375" style="5" customWidth="1"/>
    <col min="1288" max="1288" width="9.140625" style="5"/>
    <col min="1289" max="1289" width="8.85546875" style="5" customWidth="1"/>
    <col min="1290" max="1290" width="8.42578125" style="5" customWidth="1"/>
    <col min="1291" max="1536" width="9.140625" style="5"/>
    <col min="1537" max="1537" width="29.85546875" style="5" customWidth="1"/>
    <col min="1538" max="1538" width="9" style="5" customWidth="1"/>
    <col min="1539" max="1539" width="7.7109375" style="5" customWidth="1"/>
    <col min="1540" max="1540" width="34.28515625" style="5" customWidth="1"/>
    <col min="1541" max="1542" width="9.42578125" style="5" customWidth="1"/>
    <col min="1543" max="1543" width="29.7109375" style="5" customWidth="1"/>
    <col min="1544" max="1544" width="9.140625" style="5"/>
    <col min="1545" max="1545" width="8.85546875" style="5" customWidth="1"/>
    <col min="1546" max="1546" width="8.42578125" style="5" customWidth="1"/>
    <col min="1547" max="1792" width="9.140625" style="5"/>
    <col min="1793" max="1793" width="29.85546875" style="5" customWidth="1"/>
    <col min="1794" max="1794" width="9" style="5" customWidth="1"/>
    <col min="1795" max="1795" width="7.7109375" style="5" customWidth="1"/>
    <col min="1796" max="1796" width="34.28515625" style="5" customWidth="1"/>
    <col min="1797" max="1798" width="9.42578125" style="5" customWidth="1"/>
    <col min="1799" max="1799" width="29.7109375" style="5" customWidth="1"/>
    <col min="1800" max="1800" width="9.140625" style="5"/>
    <col min="1801" max="1801" width="8.85546875" style="5" customWidth="1"/>
    <col min="1802" max="1802" width="8.42578125" style="5" customWidth="1"/>
    <col min="1803" max="2048" width="9.140625" style="5"/>
    <col min="2049" max="2049" width="29.85546875" style="5" customWidth="1"/>
    <col min="2050" max="2050" width="9" style="5" customWidth="1"/>
    <col min="2051" max="2051" width="7.7109375" style="5" customWidth="1"/>
    <col min="2052" max="2052" width="34.28515625" style="5" customWidth="1"/>
    <col min="2053" max="2054" width="9.42578125" style="5" customWidth="1"/>
    <col min="2055" max="2055" width="29.7109375" style="5" customWidth="1"/>
    <col min="2056" max="2056" width="9.140625" style="5"/>
    <col min="2057" max="2057" width="8.85546875" style="5" customWidth="1"/>
    <col min="2058" max="2058" width="8.42578125" style="5" customWidth="1"/>
    <col min="2059" max="2304" width="9.140625" style="5"/>
    <col min="2305" max="2305" width="29.85546875" style="5" customWidth="1"/>
    <col min="2306" max="2306" width="9" style="5" customWidth="1"/>
    <col min="2307" max="2307" width="7.7109375" style="5" customWidth="1"/>
    <col min="2308" max="2308" width="34.28515625" style="5" customWidth="1"/>
    <col min="2309" max="2310" width="9.42578125" style="5" customWidth="1"/>
    <col min="2311" max="2311" width="29.7109375" style="5" customWidth="1"/>
    <col min="2312" max="2312" width="9.140625" style="5"/>
    <col min="2313" max="2313" width="8.85546875" style="5" customWidth="1"/>
    <col min="2314" max="2314" width="8.42578125" style="5" customWidth="1"/>
    <col min="2315" max="2560" width="9.140625" style="5"/>
    <col min="2561" max="2561" width="29.85546875" style="5" customWidth="1"/>
    <col min="2562" max="2562" width="9" style="5" customWidth="1"/>
    <col min="2563" max="2563" width="7.7109375" style="5" customWidth="1"/>
    <col min="2564" max="2564" width="34.28515625" style="5" customWidth="1"/>
    <col min="2565" max="2566" width="9.42578125" style="5" customWidth="1"/>
    <col min="2567" max="2567" width="29.7109375" style="5" customWidth="1"/>
    <col min="2568" max="2568" width="9.140625" style="5"/>
    <col min="2569" max="2569" width="8.85546875" style="5" customWidth="1"/>
    <col min="2570" max="2570" width="8.42578125" style="5" customWidth="1"/>
    <col min="2571" max="2816" width="9.140625" style="5"/>
    <col min="2817" max="2817" width="29.85546875" style="5" customWidth="1"/>
    <col min="2818" max="2818" width="9" style="5" customWidth="1"/>
    <col min="2819" max="2819" width="7.7109375" style="5" customWidth="1"/>
    <col min="2820" max="2820" width="34.28515625" style="5" customWidth="1"/>
    <col min="2821" max="2822" width="9.42578125" style="5" customWidth="1"/>
    <col min="2823" max="2823" width="29.7109375" style="5" customWidth="1"/>
    <col min="2824" max="2824" width="9.140625" style="5"/>
    <col min="2825" max="2825" width="8.85546875" style="5" customWidth="1"/>
    <col min="2826" max="2826" width="8.42578125" style="5" customWidth="1"/>
    <col min="2827" max="3072" width="9.140625" style="5"/>
    <col min="3073" max="3073" width="29.85546875" style="5" customWidth="1"/>
    <col min="3074" max="3074" width="9" style="5" customWidth="1"/>
    <col min="3075" max="3075" width="7.7109375" style="5" customWidth="1"/>
    <col min="3076" max="3076" width="34.28515625" style="5" customWidth="1"/>
    <col min="3077" max="3078" width="9.42578125" style="5" customWidth="1"/>
    <col min="3079" max="3079" width="29.7109375" style="5" customWidth="1"/>
    <col min="3080" max="3080" width="9.140625" style="5"/>
    <col min="3081" max="3081" width="8.85546875" style="5" customWidth="1"/>
    <col min="3082" max="3082" width="8.42578125" style="5" customWidth="1"/>
    <col min="3083" max="3328" width="9.140625" style="5"/>
    <col min="3329" max="3329" width="29.85546875" style="5" customWidth="1"/>
    <col min="3330" max="3330" width="9" style="5" customWidth="1"/>
    <col min="3331" max="3331" width="7.7109375" style="5" customWidth="1"/>
    <col min="3332" max="3332" width="34.28515625" style="5" customWidth="1"/>
    <col min="3333" max="3334" width="9.42578125" style="5" customWidth="1"/>
    <col min="3335" max="3335" width="29.7109375" style="5" customWidth="1"/>
    <col min="3336" max="3336" width="9.140625" style="5"/>
    <col min="3337" max="3337" width="8.85546875" style="5" customWidth="1"/>
    <col min="3338" max="3338" width="8.42578125" style="5" customWidth="1"/>
    <col min="3339" max="3584" width="9.140625" style="5"/>
    <col min="3585" max="3585" width="29.85546875" style="5" customWidth="1"/>
    <col min="3586" max="3586" width="9" style="5" customWidth="1"/>
    <col min="3587" max="3587" width="7.7109375" style="5" customWidth="1"/>
    <col min="3588" max="3588" width="34.28515625" style="5" customWidth="1"/>
    <col min="3589" max="3590" width="9.42578125" style="5" customWidth="1"/>
    <col min="3591" max="3591" width="29.7109375" style="5" customWidth="1"/>
    <col min="3592" max="3592" width="9.140625" style="5"/>
    <col min="3593" max="3593" width="8.85546875" style="5" customWidth="1"/>
    <col min="3594" max="3594" width="8.42578125" style="5" customWidth="1"/>
    <col min="3595" max="3840" width="9.140625" style="5"/>
    <col min="3841" max="3841" width="29.85546875" style="5" customWidth="1"/>
    <col min="3842" max="3842" width="9" style="5" customWidth="1"/>
    <col min="3843" max="3843" width="7.7109375" style="5" customWidth="1"/>
    <col min="3844" max="3844" width="34.28515625" style="5" customWidth="1"/>
    <col min="3845" max="3846" width="9.42578125" style="5" customWidth="1"/>
    <col min="3847" max="3847" width="29.7109375" style="5" customWidth="1"/>
    <col min="3848" max="3848" width="9.140625" style="5"/>
    <col min="3849" max="3849" width="8.85546875" style="5" customWidth="1"/>
    <col min="3850" max="3850" width="8.42578125" style="5" customWidth="1"/>
    <col min="3851" max="4096" width="9.140625" style="5"/>
    <col min="4097" max="4097" width="29.85546875" style="5" customWidth="1"/>
    <col min="4098" max="4098" width="9" style="5" customWidth="1"/>
    <col min="4099" max="4099" width="7.7109375" style="5" customWidth="1"/>
    <col min="4100" max="4100" width="34.28515625" style="5" customWidth="1"/>
    <col min="4101" max="4102" width="9.42578125" style="5" customWidth="1"/>
    <col min="4103" max="4103" width="29.7109375" style="5" customWidth="1"/>
    <col min="4104" max="4104" width="9.140625" style="5"/>
    <col min="4105" max="4105" width="8.85546875" style="5" customWidth="1"/>
    <col min="4106" max="4106" width="8.42578125" style="5" customWidth="1"/>
    <col min="4107" max="4352" width="9.140625" style="5"/>
    <col min="4353" max="4353" width="29.85546875" style="5" customWidth="1"/>
    <col min="4354" max="4354" width="9" style="5" customWidth="1"/>
    <col min="4355" max="4355" width="7.7109375" style="5" customWidth="1"/>
    <col min="4356" max="4356" width="34.28515625" style="5" customWidth="1"/>
    <col min="4357" max="4358" width="9.42578125" style="5" customWidth="1"/>
    <col min="4359" max="4359" width="29.7109375" style="5" customWidth="1"/>
    <col min="4360" max="4360" width="9.140625" style="5"/>
    <col min="4361" max="4361" width="8.85546875" style="5" customWidth="1"/>
    <col min="4362" max="4362" width="8.42578125" style="5" customWidth="1"/>
    <col min="4363" max="4608" width="9.140625" style="5"/>
    <col min="4609" max="4609" width="29.85546875" style="5" customWidth="1"/>
    <col min="4610" max="4610" width="9" style="5" customWidth="1"/>
    <col min="4611" max="4611" width="7.7109375" style="5" customWidth="1"/>
    <col min="4612" max="4612" width="34.28515625" style="5" customWidth="1"/>
    <col min="4613" max="4614" width="9.42578125" style="5" customWidth="1"/>
    <col min="4615" max="4615" width="29.7109375" style="5" customWidth="1"/>
    <col min="4616" max="4616" width="9.140625" style="5"/>
    <col min="4617" max="4617" width="8.85546875" style="5" customWidth="1"/>
    <col min="4618" max="4618" width="8.42578125" style="5" customWidth="1"/>
    <col min="4619" max="4864" width="9.140625" style="5"/>
    <col min="4865" max="4865" width="29.85546875" style="5" customWidth="1"/>
    <col min="4866" max="4866" width="9" style="5" customWidth="1"/>
    <col min="4867" max="4867" width="7.7109375" style="5" customWidth="1"/>
    <col min="4868" max="4868" width="34.28515625" style="5" customWidth="1"/>
    <col min="4869" max="4870" width="9.42578125" style="5" customWidth="1"/>
    <col min="4871" max="4871" width="29.7109375" style="5" customWidth="1"/>
    <col min="4872" max="4872" width="9.140625" style="5"/>
    <col min="4873" max="4873" width="8.85546875" style="5" customWidth="1"/>
    <col min="4874" max="4874" width="8.42578125" style="5" customWidth="1"/>
    <col min="4875" max="5120" width="9.140625" style="5"/>
    <col min="5121" max="5121" width="29.85546875" style="5" customWidth="1"/>
    <col min="5122" max="5122" width="9" style="5" customWidth="1"/>
    <col min="5123" max="5123" width="7.7109375" style="5" customWidth="1"/>
    <col min="5124" max="5124" width="34.28515625" style="5" customWidth="1"/>
    <col min="5125" max="5126" width="9.42578125" style="5" customWidth="1"/>
    <col min="5127" max="5127" width="29.7109375" style="5" customWidth="1"/>
    <col min="5128" max="5128" width="9.140625" style="5"/>
    <col min="5129" max="5129" width="8.85546875" style="5" customWidth="1"/>
    <col min="5130" max="5130" width="8.42578125" style="5" customWidth="1"/>
    <col min="5131" max="5376" width="9.140625" style="5"/>
    <col min="5377" max="5377" width="29.85546875" style="5" customWidth="1"/>
    <col min="5378" max="5378" width="9" style="5" customWidth="1"/>
    <col min="5379" max="5379" width="7.7109375" style="5" customWidth="1"/>
    <col min="5380" max="5380" width="34.28515625" style="5" customWidth="1"/>
    <col min="5381" max="5382" width="9.42578125" style="5" customWidth="1"/>
    <col min="5383" max="5383" width="29.7109375" style="5" customWidth="1"/>
    <col min="5384" max="5384" width="9.140625" style="5"/>
    <col min="5385" max="5385" width="8.85546875" style="5" customWidth="1"/>
    <col min="5386" max="5386" width="8.42578125" style="5" customWidth="1"/>
    <col min="5387" max="5632" width="9.140625" style="5"/>
    <col min="5633" max="5633" width="29.85546875" style="5" customWidth="1"/>
    <col min="5634" max="5634" width="9" style="5" customWidth="1"/>
    <col min="5635" max="5635" width="7.7109375" style="5" customWidth="1"/>
    <col min="5636" max="5636" width="34.28515625" style="5" customWidth="1"/>
    <col min="5637" max="5638" width="9.42578125" style="5" customWidth="1"/>
    <col min="5639" max="5639" width="29.7109375" style="5" customWidth="1"/>
    <col min="5640" max="5640" width="9.140625" style="5"/>
    <col min="5641" max="5641" width="8.85546875" style="5" customWidth="1"/>
    <col min="5642" max="5642" width="8.42578125" style="5" customWidth="1"/>
    <col min="5643" max="5888" width="9.140625" style="5"/>
    <col min="5889" max="5889" width="29.85546875" style="5" customWidth="1"/>
    <col min="5890" max="5890" width="9" style="5" customWidth="1"/>
    <col min="5891" max="5891" width="7.7109375" style="5" customWidth="1"/>
    <col min="5892" max="5892" width="34.28515625" style="5" customWidth="1"/>
    <col min="5893" max="5894" width="9.42578125" style="5" customWidth="1"/>
    <col min="5895" max="5895" width="29.7109375" style="5" customWidth="1"/>
    <col min="5896" max="5896" width="9.140625" style="5"/>
    <col min="5897" max="5897" width="8.85546875" style="5" customWidth="1"/>
    <col min="5898" max="5898" width="8.42578125" style="5" customWidth="1"/>
    <col min="5899" max="6144" width="9.140625" style="5"/>
    <col min="6145" max="6145" width="29.85546875" style="5" customWidth="1"/>
    <col min="6146" max="6146" width="9" style="5" customWidth="1"/>
    <col min="6147" max="6147" width="7.7109375" style="5" customWidth="1"/>
    <col min="6148" max="6148" width="34.28515625" style="5" customWidth="1"/>
    <col min="6149" max="6150" width="9.42578125" style="5" customWidth="1"/>
    <col min="6151" max="6151" width="29.7109375" style="5" customWidth="1"/>
    <col min="6152" max="6152" width="9.140625" style="5"/>
    <col min="6153" max="6153" width="8.85546875" style="5" customWidth="1"/>
    <col min="6154" max="6154" width="8.42578125" style="5" customWidth="1"/>
    <col min="6155" max="6400" width="9.140625" style="5"/>
    <col min="6401" max="6401" width="29.85546875" style="5" customWidth="1"/>
    <col min="6402" max="6402" width="9" style="5" customWidth="1"/>
    <col min="6403" max="6403" width="7.7109375" style="5" customWidth="1"/>
    <col min="6404" max="6404" width="34.28515625" style="5" customWidth="1"/>
    <col min="6405" max="6406" width="9.42578125" style="5" customWidth="1"/>
    <col min="6407" max="6407" width="29.7109375" style="5" customWidth="1"/>
    <col min="6408" max="6408" width="9.140625" style="5"/>
    <col min="6409" max="6409" width="8.85546875" style="5" customWidth="1"/>
    <col min="6410" max="6410" width="8.42578125" style="5" customWidth="1"/>
    <col min="6411" max="6656" width="9.140625" style="5"/>
    <col min="6657" max="6657" width="29.85546875" style="5" customWidth="1"/>
    <col min="6658" max="6658" width="9" style="5" customWidth="1"/>
    <col min="6659" max="6659" width="7.7109375" style="5" customWidth="1"/>
    <col min="6660" max="6660" width="34.28515625" style="5" customWidth="1"/>
    <col min="6661" max="6662" width="9.42578125" style="5" customWidth="1"/>
    <col min="6663" max="6663" width="29.7109375" style="5" customWidth="1"/>
    <col min="6664" max="6664" width="9.140625" style="5"/>
    <col min="6665" max="6665" width="8.85546875" style="5" customWidth="1"/>
    <col min="6666" max="6666" width="8.42578125" style="5" customWidth="1"/>
    <col min="6667" max="6912" width="9.140625" style="5"/>
    <col min="6913" max="6913" width="29.85546875" style="5" customWidth="1"/>
    <col min="6914" max="6914" width="9" style="5" customWidth="1"/>
    <col min="6915" max="6915" width="7.7109375" style="5" customWidth="1"/>
    <col min="6916" max="6916" width="34.28515625" style="5" customWidth="1"/>
    <col min="6917" max="6918" width="9.42578125" style="5" customWidth="1"/>
    <col min="6919" max="6919" width="29.7109375" style="5" customWidth="1"/>
    <col min="6920" max="6920" width="9.140625" style="5"/>
    <col min="6921" max="6921" width="8.85546875" style="5" customWidth="1"/>
    <col min="6922" max="6922" width="8.42578125" style="5" customWidth="1"/>
    <col min="6923" max="7168" width="9.140625" style="5"/>
    <col min="7169" max="7169" width="29.85546875" style="5" customWidth="1"/>
    <col min="7170" max="7170" width="9" style="5" customWidth="1"/>
    <col min="7171" max="7171" width="7.7109375" style="5" customWidth="1"/>
    <col min="7172" max="7172" width="34.28515625" style="5" customWidth="1"/>
    <col min="7173" max="7174" width="9.42578125" style="5" customWidth="1"/>
    <col min="7175" max="7175" width="29.7109375" style="5" customWidth="1"/>
    <col min="7176" max="7176" width="9.140625" style="5"/>
    <col min="7177" max="7177" width="8.85546875" style="5" customWidth="1"/>
    <col min="7178" max="7178" width="8.42578125" style="5" customWidth="1"/>
    <col min="7179" max="7424" width="9.140625" style="5"/>
    <col min="7425" max="7425" width="29.85546875" style="5" customWidth="1"/>
    <col min="7426" max="7426" width="9" style="5" customWidth="1"/>
    <col min="7427" max="7427" width="7.7109375" style="5" customWidth="1"/>
    <col min="7428" max="7428" width="34.28515625" style="5" customWidth="1"/>
    <col min="7429" max="7430" width="9.42578125" style="5" customWidth="1"/>
    <col min="7431" max="7431" width="29.7109375" style="5" customWidth="1"/>
    <col min="7432" max="7432" width="9.140625" style="5"/>
    <col min="7433" max="7433" width="8.85546875" style="5" customWidth="1"/>
    <col min="7434" max="7434" width="8.42578125" style="5" customWidth="1"/>
    <col min="7435" max="7680" width="9.140625" style="5"/>
    <col min="7681" max="7681" width="29.85546875" style="5" customWidth="1"/>
    <col min="7682" max="7682" width="9" style="5" customWidth="1"/>
    <col min="7683" max="7683" width="7.7109375" style="5" customWidth="1"/>
    <col min="7684" max="7684" width="34.28515625" style="5" customWidth="1"/>
    <col min="7685" max="7686" width="9.42578125" style="5" customWidth="1"/>
    <col min="7687" max="7687" width="29.7109375" style="5" customWidth="1"/>
    <col min="7688" max="7688" width="9.140625" style="5"/>
    <col min="7689" max="7689" width="8.85546875" style="5" customWidth="1"/>
    <col min="7690" max="7690" width="8.42578125" style="5" customWidth="1"/>
    <col min="7691" max="7936" width="9.140625" style="5"/>
    <col min="7937" max="7937" width="29.85546875" style="5" customWidth="1"/>
    <col min="7938" max="7938" width="9" style="5" customWidth="1"/>
    <col min="7939" max="7939" width="7.7109375" style="5" customWidth="1"/>
    <col min="7940" max="7940" width="34.28515625" style="5" customWidth="1"/>
    <col min="7941" max="7942" width="9.42578125" style="5" customWidth="1"/>
    <col min="7943" max="7943" width="29.7109375" style="5" customWidth="1"/>
    <col min="7944" max="7944" width="9.140625" style="5"/>
    <col min="7945" max="7945" width="8.85546875" style="5" customWidth="1"/>
    <col min="7946" max="7946" width="8.42578125" style="5" customWidth="1"/>
    <col min="7947" max="8192" width="9.140625" style="5"/>
    <col min="8193" max="8193" width="29.85546875" style="5" customWidth="1"/>
    <col min="8194" max="8194" width="9" style="5" customWidth="1"/>
    <col min="8195" max="8195" width="7.7109375" style="5" customWidth="1"/>
    <col min="8196" max="8196" width="34.28515625" style="5" customWidth="1"/>
    <col min="8197" max="8198" width="9.42578125" style="5" customWidth="1"/>
    <col min="8199" max="8199" width="29.7109375" style="5" customWidth="1"/>
    <col min="8200" max="8200" width="9.140625" style="5"/>
    <col min="8201" max="8201" width="8.85546875" style="5" customWidth="1"/>
    <col min="8202" max="8202" width="8.42578125" style="5" customWidth="1"/>
    <col min="8203" max="8448" width="9.140625" style="5"/>
    <col min="8449" max="8449" width="29.85546875" style="5" customWidth="1"/>
    <col min="8450" max="8450" width="9" style="5" customWidth="1"/>
    <col min="8451" max="8451" width="7.7109375" style="5" customWidth="1"/>
    <col min="8452" max="8452" width="34.28515625" style="5" customWidth="1"/>
    <col min="8453" max="8454" width="9.42578125" style="5" customWidth="1"/>
    <col min="8455" max="8455" width="29.7109375" style="5" customWidth="1"/>
    <col min="8456" max="8456" width="9.140625" style="5"/>
    <col min="8457" max="8457" width="8.85546875" style="5" customWidth="1"/>
    <col min="8458" max="8458" width="8.42578125" style="5" customWidth="1"/>
    <col min="8459" max="8704" width="9.140625" style="5"/>
    <col min="8705" max="8705" width="29.85546875" style="5" customWidth="1"/>
    <col min="8706" max="8706" width="9" style="5" customWidth="1"/>
    <col min="8707" max="8707" width="7.7109375" style="5" customWidth="1"/>
    <col min="8708" max="8708" width="34.28515625" style="5" customWidth="1"/>
    <col min="8709" max="8710" width="9.42578125" style="5" customWidth="1"/>
    <col min="8711" max="8711" width="29.7109375" style="5" customWidth="1"/>
    <col min="8712" max="8712" width="9.140625" style="5"/>
    <col min="8713" max="8713" width="8.85546875" style="5" customWidth="1"/>
    <col min="8714" max="8714" width="8.42578125" style="5" customWidth="1"/>
    <col min="8715" max="8960" width="9.140625" style="5"/>
    <col min="8961" max="8961" width="29.85546875" style="5" customWidth="1"/>
    <col min="8962" max="8962" width="9" style="5" customWidth="1"/>
    <col min="8963" max="8963" width="7.7109375" style="5" customWidth="1"/>
    <col min="8964" max="8964" width="34.28515625" style="5" customWidth="1"/>
    <col min="8965" max="8966" width="9.42578125" style="5" customWidth="1"/>
    <col min="8967" max="8967" width="29.7109375" style="5" customWidth="1"/>
    <col min="8968" max="8968" width="9.140625" style="5"/>
    <col min="8969" max="8969" width="8.85546875" style="5" customWidth="1"/>
    <col min="8970" max="8970" width="8.42578125" style="5" customWidth="1"/>
    <col min="8971" max="9216" width="9.140625" style="5"/>
    <col min="9217" max="9217" width="29.85546875" style="5" customWidth="1"/>
    <col min="9218" max="9218" width="9" style="5" customWidth="1"/>
    <col min="9219" max="9219" width="7.7109375" style="5" customWidth="1"/>
    <col min="9220" max="9220" width="34.28515625" style="5" customWidth="1"/>
    <col min="9221" max="9222" width="9.42578125" style="5" customWidth="1"/>
    <col min="9223" max="9223" width="29.7109375" style="5" customWidth="1"/>
    <col min="9224" max="9224" width="9.140625" style="5"/>
    <col min="9225" max="9225" width="8.85546875" style="5" customWidth="1"/>
    <col min="9226" max="9226" width="8.42578125" style="5" customWidth="1"/>
    <col min="9227" max="9472" width="9.140625" style="5"/>
    <col min="9473" max="9473" width="29.85546875" style="5" customWidth="1"/>
    <col min="9474" max="9474" width="9" style="5" customWidth="1"/>
    <col min="9475" max="9475" width="7.7109375" style="5" customWidth="1"/>
    <col min="9476" max="9476" width="34.28515625" style="5" customWidth="1"/>
    <col min="9477" max="9478" width="9.42578125" style="5" customWidth="1"/>
    <col min="9479" max="9479" width="29.7109375" style="5" customWidth="1"/>
    <col min="9480" max="9480" width="9.140625" style="5"/>
    <col min="9481" max="9481" width="8.85546875" style="5" customWidth="1"/>
    <col min="9482" max="9482" width="8.42578125" style="5" customWidth="1"/>
    <col min="9483" max="9728" width="9.140625" style="5"/>
    <col min="9729" max="9729" width="29.85546875" style="5" customWidth="1"/>
    <col min="9730" max="9730" width="9" style="5" customWidth="1"/>
    <col min="9731" max="9731" width="7.7109375" style="5" customWidth="1"/>
    <col min="9732" max="9732" width="34.28515625" style="5" customWidth="1"/>
    <col min="9733" max="9734" width="9.42578125" style="5" customWidth="1"/>
    <col min="9735" max="9735" width="29.7109375" style="5" customWidth="1"/>
    <col min="9736" max="9736" width="9.140625" style="5"/>
    <col min="9737" max="9737" width="8.85546875" style="5" customWidth="1"/>
    <col min="9738" max="9738" width="8.42578125" style="5" customWidth="1"/>
    <col min="9739" max="9984" width="9.140625" style="5"/>
    <col min="9985" max="9985" width="29.85546875" style="5" customWidth="1"/>
    <col min="9986" max="9986" width="9" style="5" customWidth="1"/>
    <col min="9987" max="9987" width="7.7109375" style="5" customWidth="1"/>
    <col min="9988" max="9988" width="34.28515625" style="5" customWidth="1"/>
    <col min="9989" max="9990" width="9.42578125" style="5" customWidth="1"/>
    <col min="9991" max="9991" width="29.7109375" style="5" customWidth="1"/>
    <col min="9992" max="9992" width="9.140625" style="5"/>
    <col min="9993" max="9993" width="8.85546875" style="5" customWidth="1"/>
    <col min="9994" max="9994" width="8.42578125" style="5" customWidth="1"/>
    <col min="9995" max="10240" width="9.140625" style="5"/>
    <col min="10241" max="10241" width="29.85546875" style="5" customWidth="1"/>
    <col min="10242" max="10242" width="9" style="5" customWidth="1"/>
    <col min="10243" max="10243" width="7.7109375" style="5" customWidth="1"/>
    <col min="10244" max="10244" width="34.28515625" style="5" customWidth="1"/>
    <col min="10245" max="10246" width="9.42578125" style="5" customWidth="1"/>
    <col min="10247" max="10247" width="29.7109375" style="5" customWidth="1"/>
    <col min="10248" max="10248" width="9.140625" style="5"/>
    <col min="10249" max="10249" width="8.85546875" style="5" customWidth="1"/>
    <col min="10250" max="10250" width="8.42578125" style="5" customWidth="1"/>
    <col min="10251" max="10496" width="9.140625" style="5"/>
    <col min="10497" max="10497" width="29.85546875" style="5" customWidth="1"/>
    <col min="10498" max="10498" width="9" style="5" customWidth="1"/>
    <col min="10499" max="10499" width="7.7109375" style="5" customWidth="1"/>
    <col min="10500" max="10500" width="34.28515625" style="5" customWidth="1"/>
    <col min="10501" max="10502" width="9.42578125" style="5" customWidth="1"/>
    <col min="10503" max="10503" width="29.7109375" style="5" customWidth="1"/>
    <col min="10504" max="10504" width="9.140625" style="5"/>
    <col min="10505" max="10505" width="8.85546875" style="5" customWidth="1"/>
    <col min="10506" max="10506" width="8.42578125" style="5" customWidth="1"/>
    <col min="10507" max="10752" width="9.140625" style="5"/>
    <col min="10753" max="10753" width="29.85546875" style="5" customWidth="1"/>
    <col min="10754" max="10754" width="9" style="5" customWidth="1"/>
    <col min="10755" max="10755" width="7.7109375" style="5" customWidth="1"/>
    <col min="10756" max="10756" width="34.28515625" style="5" customWidth="1"/>
    <col min="10757" max="10758" width="9.42578125" style="5" customWidth="1"/>
    <col min="10759" max="10759" width="29.7109375" style="5" customWidth="1"/>
    <col min="10760" max="10760" width="9.140625" style="5"/>
    <col min="10761" max="10761" width="8.85546875" style="5" customWidth="1"/>
    <col min="10762" max="10762" width="8.42578125" style="5" customWidth="1"/>
    <col min="10763" max="11008" width="9.140625" style="5"/>
    <col min="11009" max="11009" width="29.85546875" style="5" customWidth="1"/>
    <col min="11010" max="11010" width="9" style="5" customWidth="1"/>
    <col min="11011" max="11011" width="7.7109375" style="5" customWidth="1"/>
    <col min="11012" max="11012" width="34.28515625" style="5" customWidth="1"/>
    <col min="11013" max="11014" width="9.42578125" style="5" customWidth="1"/>
    <col min="11015" max="11015" width="29.7109375" style="5" customWidth="1"/>
    <col min="11016" max="11016" width="9.140625" style="5"/>
    <col min="11017" max="11017" width="8.85546875" style="5" customWidth="1"/>
    <col min="11018" max="11018" width="8.42578125" style="5" customWidth="1"/>
    <col min="11019" max="11264" width="9.140625" style="5"/>
    <col min="11265" max="11265" width="29.85546875" style="5" customWidth="1"/>
    <col min="11266" max="11266" width="9" style="5" customWidth="1"/>
    <col min="11267" max="11267" width="7.7109375" style="5" customWidth="1"/>
    <col min="11268" max="11268" width="34.28515625" style="5" customWidth="1"/>
    <col min="11269" max="11270" width="9.42578125" style="5" customWidth="1"/>
    <col min="11271" max="11271" width="29.7109375" style="5" customWidth="1"/>
    <col min="11272" max="11272" width="9.140625" style="5"/>
    <col min="11273" max="11273" width="8.85546875" style="5" customWidth="1"/>
    <col min="11274" max="11274" width="8.42578125" style="5" customWidth="1"/>
    <col min="11275" max="11520" width="9.140625" style="5"/>
    <col min="11521" max="11521" width="29.85546875" style="5" customWidth="1"/>
    <col min="11522" max="11522" width="9" style="5" customWidth="1"/>
    <col min="11523" max="11523" width="7.7109375" style="5" customWidth="1"/>
    <col min="11524" max="11524" width="34.28515625" style="5" customWidth="1"/>
    <col min="11525" max="11526" width="9.42578125" style="5" customWidth="1"/>
    <col min="11527" max="11527" width="29.7109375" style="5" customWidth="1"/>
    <col min="11528" max="11528" width="9.140625" style="5"/>
    <col min="11529" max="11529" width="8.85546875" style="5" customWidth="1"/>
    <col min="11530" max="11530" width="8.42578125" style="5" customWidth="1"/>
    <col min="11531" max="11776" width="9.140625" style="5"/>
    <col min="11777" max="11777" width="29.85546875" style="5" customWidth="1"/>
    <col min="11778" max="11778" width="9" style="5" customWidth="1"/>
    <col min="11779" max="11779" width="7.7109375" style="5" customWidth="1"/>
    <col min="11780" max="11780" width="34.28515625" style="5" customWidth="1"/>
    <col min="11781" max="11782" width="9.42578125" style="5" customWidth="1"/>
    <col min="11783" max="11783" width="29.7109375" style="5" customWidth="1"/>
    <col min="11784" max="11784" width="9.140625" style="5"/>
    <col min="11785" max="11785" width="8.85546875" style="5" customWidth="1"/>
    <col min="11786" max="11786" width="8.42578125" style="5" customWidth="1"/>
    <col min="11787" max="12032" width="9.140625" style="5"/>
    <col min="12033" max="12033" width="29.85546875" style="5" customWidth="1"/>
    <col min="12034" max="12034" width="9" style="5" customWidth="1"/>
    <col min="12035" max="12035" width="7.7109375" style="5" customWidth="1"/>
    <col min="12036" max="12036" width="34.28515625" style="5" customWidth="1"/>
    <col min="12037" max="12038" width="9.42578125" style="5" customWidth="1"/>
    <col min="12039" max="12039" width="29.7109375" style="5" customWidth="1"/>
    <col min="12040" max="12040" width="9.140625" style="5"/>
    <col min="12041" max="12041" width="8.85546875" style="5" customWidth="1"/>
    <col min="12042" max="12042" width="8.42578125" style="5" customWidth="1"/>
    <col min="12043" max="12288" width="9.140625" style="5"/>
    <col min="12289" max="12289" width="29.85546875" style="5" customWidth="1"/>
    <col min="12290" max="12290" width="9" style="5" customWidth="1"/>
    <col min="12291" max="12291" width="7.7109375" style="5" customWidth="1"/>
    <col min="12292" max="12292" width="34.28515625" style="5" customWidth="1"/>
    <col min="12293" max="12294" width="9.42578125" style="5" customWidth="1"/>
    <col min="12295" max="12295" width="29.7109375" style="5" customWidth="1"/>
    <col min="12296" max="12296" width="9.140625" style="5"/>
    <col min="12297" max="12297" width="8.85546875" style="5" customWidth="1"/>
    <col min="12298" max="12298" width="8.42578125" style="5" customWidth="1"/>
    <col min="12299" max="12544" width="9.140625" style="5"/>
    <col min="12545" max="12545" width="29.85546875" style="5" customWidth="1"/>
    <col min="12546" max="12546" width="9" style="5" customWidth="1"/>
    <col min="12547" max="12547" width="7.7109375" style="5" customWidth="1"/>
    <col min="12548" max="12548" width="34.28515625" style="5" customWidth="1"/>
    <col min="12549" max="12550" width="9.42578125" style="5" customWidth="1"/>
    <col min="12551" max="12551" width="29.7109375" style="5" customWidth="1"/>
    <col min="12552" max="12552" width="9.140625" style="5"/>
    <col min="12553" max="12553" width="8.85546875" style="5" customWidth="1"/>
    <col min="12554" max="12554" width="8.42578125" style="5" customWidth="1"/>
    <col min="12555" max="12800" width="9.140625" style="5"/>
    <col min="12801" max="12801" width="29.85546875" style="5" customWidth="1"/>
    <col min="12802" max="12802" width="9" style="5" customWidth="1"/>
    <col min="12803" max="12803" width="7.7109375" style="5" customWidth="1"/>
    <col min="12804" max="12804" width="34.28515625" style="5" customWidth="1"/>
    <col min="12805" max="12806" width="9.42578125" style="5" customWidth="1"/>
    <col min="12807" max="12807" width="29.7109375" style="5" customWidth="1"/>
    <col min="12808" max="12808" width="9.140625" style="5"/>
    <col min="12809" max="12809" width="8.85546875" style="5" customWidth="1"/>
    <col min="12810" max="12810" width="8.42578125" style="5" customWidth="1"/>
    <col min="12811" max="13056" width="9.140625" style="5"/>
    <col min="13057" max="13057" width="29.85546875" style="5" customWidth="1"/>
    <col min="13058" max="13058" width="9" style="5" customWidth="1"/>
    <col min="13059" max="13059" width="7.7109375" style="5" customWidth="1"/>
    <col min="13060" max="13060" width="34.28515625" style="5" customWidth="1"/>
    <col min="13061" max="13062" width="9.42578125" style="5" customWidth="1"/>
    <col min="13063" max="13063" width="29.7109375" style="5" customWidth="1"/>
    <col min="13064" max="13064" width="9.140625" style="5"/>
    <col min="13065" max="13065" width="8.85546875" style="5" customWidth="1"/>
    <col min="13066" max="13066" width="8.42578125" style="5" customWidth="1"/>
    <col min="13067" max="13312" width="9.140625" style="5"/>
    <col min="13313" max="13313" width="29.85546875" style="5" customWidth="1"/>
    <col min="13314" max="13314" width="9" style="5" customWidth="1"/>
    <col min="13315" max="13315" width="7.7109375" style="5" customWidth="1"/>
    <col min="13316" max="13316" width="34.28515625" style="5" customWidth="1"/>
    <col min="13317" max="13318" width="9.42578125" style="5" customWidth="1"/>
    <col min="13319" max="13319" width="29.7109375" style="5" customWidth="1"/>
    <col min="13320" max="13320" width="9.140625" style="5"/>
    <col min="13321" max="13321" width="8.85546875" style="5" customWidth="1"/>
    <col min="13322" max="13322" width="8.42578125" style="5" customWidth="1"/>
    <col min="13323" max="13568" width="9.140625" style="5"/>
    <col min="13569" max="13569" width="29.85546875" style="5" customWidth="1"/>
    <col min="13570" max="13570" width="9" style="5" customWidth="1"/>
    <col min="13571" max="13571" width="7.7109375" style="5" customWidth="1"/>
    <col min="13572" max="13572" width="34.28515625" style="5" customWidth="1"/>
    <col min="13573" max="13574" width="9.42578125" style="5" customWidth="1"/>
    <col min="13575" max="13575" width="29.7109375" style="5" customWidth="1"/>
    <col min="13576" max="13576" width="9.140625" style="5"/>
    <col min="13577" max="13577" width="8.85546875" style="5" customWidth="1"/>
    <col min="13578" max="13578" width="8.42578125" style="5" customWidth="1"/>
    <col min="13579" max="13824" width="9.140625" style="5"/>
    <col min="13825" max="13825" width="29.85546875" style="5" customWidth="1"/>
    <col min="13826" max="13826" width="9" style="5" customWidth="1"/>
    <col min="13827" max="13827" width="7.7109375" style="5" customWidth="1"/>
    <col min="13828" max="13828" width="34.28515625" style="5" customWidth="1"/>
    <col min="13829" max="13830" width="9.42578125" style="5" customWidth="1"/>
    <col min="13831" max="13831" width="29.7109375" style="5" customWidth="1"/>
    <col min="13832" max="13832" width="9.140625" style="5"/>
    <col min="13833" max="13833" width="8.85546875" style="5" customWidth="1"/>
    <col min="13834" max="13834" width="8.42578125" style="5" customWidth="1"/>
    <col min="13835" max="14080" width="9.140625" style="5"/>
    <col min="14081" max="14081" width="29.85546875" style="5" customWidth="1"/>
    <col min="14082" max="14082" width="9" style="5" customWidth="1"/>
    <col min="14083" max="14083" width="7.7109375" style="5" customWidth="1"/>
    <col min="14084" max="14084" width="34.28515625" style="5" customWidth="1"/>
    <col min="14085" max="14086" width="9.42578125" style="5" customWidth="1"/>
    <col min="14087" max="14087" width="29.7109375" style="5" customWidth="1"/>
    <col min="14088" max="14088" width="9.140625" style="5"/>
    <col min="14089" max="14089" width="8.85546875" style="5" customWidth="1"/>
    <col min="14090" max="14090" width="8.42578125" style="5" customWidth="1"/>
    <col min="14091" max="14336" width="9.140625" style="5"/>
    <col min="14337" max="14337" width="29.85546875" style="5" customWidth="1"/>
    <col min="14338" max="14338" width="9" style="5" customWidth="1"/>
    <col min="14339" max="14339" width="7.7109375" style="5" customWidth="1"/>
    <col min="14340" max="14340" width="34.28515625" style="5" customWidth="1"/>
    <col min="14341" max="14342" width="9.42578125" style="5" customWidth="1"/>
    <col min="14343" max="14343" width="29.7109375" style="5" customWidth="1"/>
    <col min="14344" max="14344" width="9.140625" style="5"/>
    <col min="14345" max="14345" width="8.85546875" style="5" customWidth="1"/>
    <col min="14346" max="14346" width="8.42578125" style="5" customWidth="1"/>
    <col min="14347" max="14592" width="9.140625" style="5"/>
    <col min="14593" max="14593" width="29.85546875" style="5" customWidth="1"/>
    <col min="14594" max="14594" width="9" style="5" customWidth="1"/>
    <col min="14595" max="14595" width="7.7109375" style="5" customWidth="1"/>
    <col min="14596" max="14596" width="34.28515625" style="5" customWidth="1"/>
    <col min="14597" max="14598" width="9.42578125" style="5" customWidth="1"/>
    <col min="14599" max="14599" width="29.7109375" style="5" customWidth="1"/>
    <col min="14600" max="14600" width="9.140625" style="5"/>
    <col min="14601" max="14601" width="8.85546875" style="5" customWidth="1"/>
    <col min="14602" max="14602" width="8.42578125" style="5" customWidth="1"/>
    <col min="14603" max="14848" width="9.140625" style="5"/>
    <col min="14849" max="14849" width="29.85546875" style="5" customWidth="1"/>
    <col min="14850" max="14850" width="9" style="5" customWidth="1"/>
    <col min="14851" max="14851" width="7.7109375" style="5" customWidth="1"/>
    <col min="14852" max="14852" width="34.28515625" style="5" customWidth="1"/>
    <col min="14853" max="14854" width="9.42578125" style="5" customWidth="1"/>
    <col min="14855" max="14855" width="29.7109375" style="5" customWidth="1"/>
    <col min="14856" max="14856" width="9.140625" style="5"/>
    <col min="14857" max="14857" width="8.85546875" style="5" customWidth="1"/>
    <col min="14858" max="14858" width="8.42578125" style="5" customWidth="1"/>
    <col min="14859" max="15104" width="9.140625" style="5"/>
    <col min="15105" max="15105" width="29.85546875" style="5" customWidth="1"/>
    <col min="15106" max="15106" width="9" style="5" customWidth="1"/>
    <col min="15107" max="15107" width="7.7109375" style="5" customWidth="1"/>
    <col min="15108" max="15108" width="34.28515625" style="5" customWidth="1"/>
    <col min="15109" max="15110" width="9.42578125" style="5" customWidth="1"/>
    <col min="15111" max="15111" width="29.7109375" style="5" customWidth="1"/>
    <col min="15112" max="15112" width="9.140625" style="5"/>
    <col min="15113" max="15113" width="8.85546875" style="5" customWidth="1"/>
    <col min="15114" max="15114" width="8.42578125" style="5" customWidth="1"/>
    <col min="15115" max="15360" width="9.140625" style="5"/>
    <col min="15361" max="15361" width="29.85546875" style="5" customWidth="1"/>
    <col min="15362" max="15362" width="9" style="5" customWidth="1"/>
    <col min="15363" max="15363" width="7.7109375" style="5" customWidth="1"/>
    <col min="15364" max="15364" width="34.28515625" style="5" customWidth="1"/>
    <col min="15365" max="15366" width="9.42578125" style="5" customWidth="1"/>
    <col min="15367" max="15367" width="29.7109375" style="5" customWidth="1"/>
    <col min="15368" max="15368" width="9.140625" style="5"/>
    <col min="15369" max="15369" width="8.85546875" style="5" customWidth="1"/>
    <col min="15370" max="15370" width="8.42578125" style="5" customWidth="1"/>
    <col min="15371" max="15616" width="9.140625" style="5"/>
    <col min="15617" max="15617" width="29.85546875" style="5" customWidth="1"/>
    <col min="15618" max="15618" width="9" style="5" customWidth="1"/>
    <col min="15619" max="15619" width="7.7109375" style="5" customWidth="1"/>
    <col min="15620" max="15620" width="34.28515625" style="5" customWidth="1"/>
    <col min="15621" max="15622" width="9.42578125" style="5" customWidth="1"/>
    <col min="15623" max="15623" width="29.7109375" style="5" customWidth="1"/>
    <col min="15624" max="15624" width="9.140625" style="5"/>
    <col min="15625" max="15625" width="8.85546875" style="5" customWidth="1"/>
    <col min="15626" max="15626" width="8.42578125" style="5" customWidth="1"/>
    <col min="15627" max="15872" width="9.140625" style="5"/>
    <col min="15873" max="15873" width="29.85546875" style="5" customWidth="1"/>
    <col min="15874" max="15874" width="9" style="5" customWidth="1"/>
    <col min="15875" max="15875" width="7.7109375" style="5" customWidth="1"/>
    <col min="15876" max="15876" width="34.28515625" style="5" customWidth="1"/>
    <col min="15877" max="15878" width="9.42578125" style="5" customWidth="1"/>
    <col min="15879" max="15879" width="29.7109375" style="5" customWidth="1"/>
    <col min="15880" max="15880" width="9.140625" style="5"/>
    <col min="15881" max="15881" width="8.85546875" style="5" customWidth="1"/>
    <col min="15882" max="15882" width="8.42578125" style="5" customWidth="1"/>
    <col min="15883" max="16128" width="9.140625" style="5"/>
    <col min="16129" max="16129" width="29.85546875" style="5" customWidth="1"/>
    <col min="16130" max="16130" width="9" style="5" customWidth="1"/>
    <col min="16131" max="16131" width="7.7109375" style="5" customWidth="1"/>
    <col min="16132" max="16132" width="34.28515625" style="5" customWidth="1"/>
    <col min="16133" max="16134" width="9.42578125" style="5" customWidth="1"/>
    <col min="16135" max="16135" width="29.7109375" style="5" customWidth="1"/>
    <col min="16136" max="16136" width="9.140625" style="5"/>
    <col min="16137" max="16137" width="8.85546875" style="5" customWidth="1"/>
    <col min="16138" max="16138" width="8.42578125" style="5" customWidth="1"/>
    <col min="16139" max="16384" width="9.140625" style="5"/>
  </cols>
  <sheetData>
    <row r="1" spans="1:10" x14ac:dyDescent="0.2">
      <c r="A1" s="4"/>
      <c r="G1" s="6"/>
    </row>
    <row r="2" spans="1:10" x14ac:dyDescent="0.2">
      <c r="A2" s="7" t="s">
        <v>89</v>
      </c>
      <c r="D2" s="8" t="s">
        <v>23</v>
      </c>
      <c r="G2" s="9" t="s">
        <v>24</v>
      </c>
      <c r="H2" s="10"/>
      <c r="I2" s="11"/>
      <c r="J2" s="11"/>
    </row>
    <row r="3" spans="1:10" ht="13.5" thickBot="1" x14ac:dyDescent="0.25">
      <c r="A3" s="7"/>
      <c r="B3" s="12"/>
      <c r="D3" s="13"/>
      <c r="E3" s="14" t="s">
        <v>25</v>
      </c>
      <c r="F3" s="14"/>
      <c r="G3" s="6"/>
      <c r="H3" s="15"/>
      <c r="I3" s="15"/>
      <c r="J3" s="15"/>
    </row>
    <row r="4" spans="1:10" ht="13.5" thickBot="1" x14ac:dyDescent="0.25">
      <c r="A4" s="16"/>
      <c r="B4" s="17">
        <v>2007</v>
      </c>
      <c r="D4" s="18"/>
      <c r="E4" s="19"/>
      <c r="F4" s="20"/>
      <c r="G4" s="21"/>
      <c r="H4" s="22">
        <v>39083</v>
      </c>
      <c r="I4" s="22">
        <v>39448</v>
      </c>
      <c r="J4" s="23"/>
    </row>
    <row r="5" spans="1:10" ht="13.5" thickBot="1" x14ac:dyDescent="0.25">
      <c r="A5" s="24" t="s">
        <v>26</v>
      </c>
      <c r="B5" s="25">
        <v>280</v>
      </c>
      <c r="D5" s="26" t="s">
        <v>27</v>
      </c>
      <c r="E5" s="27"/>
      <c r="F5" s="28"/>
      <c r="G5" s="29" t="s">
        <v>28</v>
      </c>
      <c r="H5" s="30"/>
      <c r="I5" s="30"/>
      <c r="J5" s="31"/>
    </row>
    <row r="6" spans="1:10" ht="13.5" thickBot="1" x14ac:dyDescent="0.25">
      <c r="A6" s="32"/>
      <c r="B6" s="33"/>
      <c r="D6" s="34" t="s">
        <v>29</v>
      </c>
      <c r="E6" s="35"/>
      <c r="F6" s="36"/>
      <c r="G6" s="37"/>
      <c r="H6" s="38"/>
      <c r="I6" s="38"/>
      <c r="J6" s="11"/>
    </row>
    <row r="7" spans="1:10" x14ac:dyDescent="0.2">
      <c r="A7" s="32" t="s">
        <v>30</v>
      </c>
      <c r="B7" s="25">
        <v>180</v>
      </c>
      <c r="D7" s="34"/>
      <c r="E7" s="35"/>
      <c r="F7" s="39"/>
      <c r="G7" s="40" t="s">
        <v>31</v>
      </c>
      <c r="H7" s="41">
        <v>4130</v>
      </c>
      <c r="I7" s="41">
        <v>4140</v>
      </c>
      <c r="J7" s="11"/>
    </row>
    <row r="8" spans="1:10" x14ac:dyDescent="0.2">
      <c r="A8" s="32"/>
      <c r="B8" s="25"/>
      <c r="D8" s="42" t="s">
        <v>32</v>
      </c>
      <c r="E8" s="35">
        <f>B24</f>
        <v>13</v>
      </c>
      <c r="F8" s="43"/>
      <c r="G8" s="40"/>
      <c r="H8" s="44"/>
      <c r="I8" s="44"/>
      <c r="J8" s="11"/>
    </row>
    <row r="9" spans="1:10" x14ac:dyDescent="0.2">
      <c r="A9" s="24" t="s">
        <v>33</v>
      </c>
      <c r="B9" s="25">
        <f>B5-B7</f>
        <v>100</v>
      </c>
      <c r="D9" s="42" t="s">
        <v>34</v>
      </c>
      <c r="E9" s="35">
        <f>B13</f>
        <v>20</v>
      </c>
      <c r="F9" s="45"/>
      <c r="G9" s="46" t="s">
        <v>35</v>
      </c>
      <c r="H9" s="47">
        <f>SUM(H7:H7)</f>
        <v>4130</v>
      </c>
      <c r="I9" s="47">
        <f>SUM(I7:I7)</f>
        <v>4140</v>
      </c>
      <c r="J9" s="11"/>
    </row>
    <row r="10" spans="1:10" x14ac:dyDescent="0.2">
      <c r="A10" s="32"/>
      <c r="B10" s="48"/>
      <c r="D10" s="42"/>
      <c r="E10" s="35"/>
      <c r="F10" s="49"/>
      <c r="G10" s="46"/>
      <c r="H10" s="47"/>
      <c r="I10" s="47"/>
      <c r="J10" s="50"/>
    </row>
    <row r="11" spans="1:10" x14ac:dyDescent="0.2">
      <c r="A11" s="51" t="s">
        <v>36</v>
      </c>
      <c r="B11" s="33">
        <v>30</v>
      </c>
      <c r="D11" s="34" t="s">
        <v>37</v>
      </c>
      <c r="E11" s="35"/>
      <c r="F11" s="39"/>
      <c r="G11" s="40" t="s">
        <v>38</v>
      </c>
      <c r="H11" s="44">
        <v>84</v>
      </c>
      <c r="I11" s="44">
        <v>54</v>
      </c>
      <c r="J11" s="50"/>
    </row>
    <row r="12" spans="1:10" x14ac:dyDescent="0.2">
      <c r="A12" s="51" t="s">
        <v>39</v>
      </c>
      <c r="B12" s="33">
        <v>20</v>
      </c>
      <c r="D12" s="42" t="s">
        <v>40</v>
      </c>
      <c r="E12" s="35">
        <f>H11-I11</f>
        <v>30</v>
      </c>
      <c r="F12" s="39"/>
      <c r="G12" s="40" t="s">
        <v>41</v>
      </c>
      <c r="H12" s="44">
        <v>120</v>
      </c>
      <c r="I12" s="44">
        <v>160</v>
      </c>
      <c r="J12" s="11"/>
    </row>
    <row r="13" spans="1:10" x14ac:dyDescent="0.2">
      <c r="A13" s="51" t="s">
        <v>34</v>
      </c>
      <c r="B13" s="52">
        <v>20</v>
      </c>
      <c r="D13" s="42" t="s">
        <v>42</v>
      </c>
      <c r="E13" s="35">
        <f>H12-I12</f>
        <v>-40</v>
      </c>
      <c r="F13" s="39"/>
      <c r="G13" s="40" t="s">
        <v>43</v>
      </c>
      <c r="H13" s="44">
        <v>276</v>
      </c>
      <c r="I13" s="44">
        <v>256</v>
      </c>
      <c r="J13" s="11"/>
    </row>
    <row r="14" spans="1:10" s="13" customFormat="1" x14ac:dyDescent="0.2">
      <c r="A14" s="24" t="s">
        <v>44</v>
      </c>
      <c r="B14" s="25">
        <f>SUM(B11:B13)</f>
        <v>70</v>
      </c>
      <c r="D14" s="42" t="s">
        <v>45</v>
      </c>
      <c r="E14" s="35">
        <f>H13-I13</f>
        <v>20</v>
      </c>
      <c r="F14" s="39"/>
      <c r="G14" s="40" t="s">
        <v>46</v>
      </c>
      <c r="H14" s="44">
        <v>100</v>
      </c>
      <c r="I14" s="44">
        <v>36</v>
      </c>
      <c r="J14" s="11"/>
    </row>
    <row r="15" spans="1:10" x14ac:dyDescent="0.2">
      <c r="A15" s="32"/>
      <c r="B15" s="33"/>
      <c r="D15" s="42" t="s">
        <v>47</v>
      </c>
      <c r="E15" s="35">
        <f>I26-H26</f>
        <v>-27</v>
      </c>
      <c r="F15" s="39"/>
      <c r="G15" s="40"/>
      <c r="H15" s="44"/>
      <c r="I15" s="44"/>
      <c r="J15" s="50"/>
    </row>
    <row r="16" spans="1:10" x14ac:dyDescent="0.2">
      <c r="A16" s="24" t="s">
        <v>48</v>
      </c>
      <c r="B16" s="25">
        <f>B9-B14</f>
        <v>30</v>
      </c>
      <c r="D16" s="34"/>
      <c r="E16" s="35"/>
      <c r="F16" s="45"/>
      <c r="G16" s="46" t="s">
        <v>49</v>
      </c>
      <c r="H16" s="47">
        <f>SUM(H11:H14)</f>
        <v>580</v>
      </c>
      <c r="I16" s="47">
        <f>SUM(I11:I14)</f>
        <v>506</v>
      </c>
      <c r="J16" s="50"/>
    </row>
    <row r="17" spans="1:10" ht="13.5" thickBot="1" x14ac:dyDescent="0.25">
      <c r="A17" s="32"/>
      <c r="B17" s="48"/>
      <c r="D17" s="53"/>
      <c r="E17" s="54"/>
      <c r="F17" s="55"/>
      <c r="G17" s="46"/>
      <c r="H17" s="47"/>
      <c r="I17" s="47"/>
      <c r="J17" s="50"/>
    </row>
    <row r="18" spans="1:10" ht="13.5" thickBot="1" x14ac:dyDescent="0.25">
      <c r="A18" s="51" t="s">
        <v>50</v>
      </c>
      <c r="B18" s="33">
        <v>14</v>
      </c>
      <c r="D18" s="56" t="s">
        <v>51</v>
      </c>
      <c r="E18" s="57">
        <f>SUM(E12:E17)</f>
        <v>-17</v>
      </c>
      <c r="F18" s="58"/>
      <c r="G18" s="59" t="s">
        <v>52</v>
      </c>
      <c r="H18" s="47">
        <f>H9+H16</f>
        <v>4710</v>
      </c>
      <c r="I18" s="47">
        <f>I9+I16</f>
        <v>4646</v>
      </c>
      <c r="J18" s="11"/>
    </row>
    <row r="19" spans="1:10" ht="13.5" thickBot="1" x14ac:dyDescent="0.25">
      <c r="A19" s="24"/>
      <c r="B19" s="33"/>
      <c r="D19" s="18"/>
      <c r="E19" s="60"/>
      <c r="F19" s="61"/>
      <c r="G19" s="62"/>
      <c r="H19" s="63"/>
      <c r="I19" s="63"/>
      <c r="J19" s="11"/>
    </row>
    <row r="20" spans="1:10" ht="13.5" thickBot="1" x14ac:dyDescent="0.25">
      <c r="A20" s="24" t="s">
        <v>53</v>
      </c>
      <c r="B20" s="25">
        <f>B16-B18</f>
        <v>16</v>
      </c>
      <c r="D20" s="64" t="s">
        <v>54</v>
      </c>
      <c r="E20" s="65">
        <f>E8+E9+E18</f>
        <v>16</v>
      </c>
      <c r="F20" s="66"/>
      <c r="G20" s="67" t="s">
        <v>55</v>
      </c>
      <c r="H20" s="68"/>
      <c r="I20" s="68"/>
      <c r="J20" s="11"/>
    </row>
    <row r="21" spans="1:10" ht="13.5" thickBot="1" x14ac:dyDescent="0.25">
      <c r="A21" s="24"/>
      <c r="B21" s="33"/>
      <c r="D21" s="26" t="s">
        <v>56</v>
      </c>
      <c r="E21" s="27"/>
      <c r="F21" s="61"/>
      <c r="G21" s="69"/>
      <c r="H21" s="70"/>
      <c r="I21" s="70"/>
      <c r="J21" s="11"/>
    </row>
    <row r="22" spans="1:10" x14ac:dyDescent="0.2">
      <c r="A22" s="24" t="s">
        <v>57</v>
      </c>
      <c r="B22" s="25">
        <f>ROUND(B20*0.2,0)</f>
        <v>3</v>
      </c>
      <c r="D22" s="34" t="s">
        <v>58</v>
      </c>
      <c r="E22" s="71"/>
      <c r="F22" s="45"/>
      <c r="G22" s="40" t="s">
        <v>59</v>
      </c>
      <c r="H22" s="44">
        <v>130</v>
      </c>
      <c r="I22" s="44">
        <v>120</v>
      </c>
      <c r="J22" s="11"/>
    </row>
    <row r="23" spans="1:10" x14ac:dyDescent="0.2">
      <c r="A23" s="24"/>
      <c r="B23" s="33"/>
      <c r="D23" s="72" t="s">
        <v>60</v>
      </c>
      <c r="E23" s="73">
        <f>I7-H7+E9</f>
        <v>30</v>
      </c>
      <c r="F23" s="61"/>
      <c r="G23" s="40" t="s">
        <v>61</v>
      </c>
      <c r="H23" s="44">
        <v>89</v>
      </c>
      <c r="I23" s="44">
        <v>84</v>
      </c>
      <c r="J23" s="50"/>
    </row>
    <row r="24" spans="1:10" ht="13.5" thickBot="1" x14ac:dyDescent="0.25">
      <c r="A24" s="74" t="s">
        <v>32</v>
      </c>
      <c r="B24" s="25">
        <f>B20-B22</f>
        <v>13</v>
      </c>
      <c r="D24" s="75"/>
      <c r="E24" s="76"/>
      <c r="F24" s="61"/>
      <c r="G24" s="40" t="s">
        <v>62</v>
      </c>
      <c r="H24" s="44">
        <v>15</v>
      </c>
      <c r="I24" s="44">
        <v>3</v>
      </c>
      <c r="J24" s="50"/>
    </row>
    <row r="25" spans="1:10" ht="13.5" thickBot="1" x14ac:dyDescent="0.25">
      <c r="A25" s="74"/>
      <c r="B25" s="25"/>
      <c r="D25" s="64" t="s">
        <v>63</v>
      </c>
      <c r="E25" s="57">
        <f>-E23</f>
        <v>-30</v>
      </c>
      <c r="F25" s="55"/>
      <c r="G25" s="40"/>
      <c r="H25" s="44"/>
      <c r="I25" s="44"/>
      <c r="J25" s="50"/>
    </row>
    <row r="26" spans="1:10" ht="13.5" thickBot="1" x14ac:dyDescent="0.25">
      <c r="A26" s="74"/>
      <c r="B26" s="25"/>
      <c r="D26" s="77"/>
      <c r="E26" s="78"/>
      <c r="F26" s="39"/>
      <c r="G26" s="46" t="s">
        <v>64</v>
      </c>
      <c r="H26" s="47">
        <f>SUM(H22:H24)</f>
        <v>234</v>
      </c>
      <c r="I26" s="47">
        <f>SUM(I22:I24)</f>
        <v>207</v>
      </c>
      <c r="J26" s="50"/>
    </row>
    <row r="27" spans="1:10" ht="13.5" thickBot="1" x14ac:dyDescent="0.25">
      <c r="A27" s="32"/>
      <c r="B27" s="33"/>
      <c r="D27" s="26" t="s">
        <v>65</v>
      </c>
      <c r="E27" s="79"/>
      <c r="F27" s="55"/>
      <c r="G27" s="46"/>
      <c r="H27" s="47"/>
      <c r="I27" s="47"/>
      <c r="J27" s="11"/>
    </row>
    <row r="28" spans="1:10" ht="13.5" thickBot="1" x14ac:dyDescent="0.25">
      <c r="D28" s="34" t="s">
        <v>29</v>
      </c>
      <c r="E28" s="71"/>
      <c r="F28" s="55"/>
      <c r="G28" s="46" t="s">
        <v>66</v>
      </c>
      <c r="H28" s="47">
        <v>891</v>
      </c>
      <c r="I28" s="47">
        <v>941</v>
      </c>
      <c r="J28" s="80"/>
    </row>
    <row r="29" spans="1:10" x14ac:dyDescent="0.2">
      <c r="A29" s="81" t="s">
        <v>67</v>
      </c>
      <c r="B29" s="82"/>
      <c r="D29" s="72" t="s">
        <v>68</v>
      </c>
      <c r="E29" s="73">
        <f>I28-H28</f>
        <v>50</v>
      </c>
      <c r="F29" s="55"/>
      <c r="G29" s="46"/>
      <c r="H29" s="47"/>
      <c r="I29" s="47"/>
      <c r="J29" s="11"/>
    </row>
    <row r="30" spans="1:10" ht="13.5" thickBot="1" x14ac:dyDescent="0.25">
      <c r="A30" s="83"/>
      <c r="B30" s="84"/>
      <c r="D30" s="72" t="s">
        <v>69</v>
      </c>
      <c r="E30" s="71">
        <v>0</v>
      </c>
      <c r="F30" s="39"/>
      <c r="G30" s="46" t="s">
        <v>70</v>
      </c>
      <c r="H30" s="47">
        <v>2000</v>
      </c>
      <c r="I30" s="47">
        <v>1900</v>
      </c>
      <c r="J30" s="50"/>
    </row>
    <row r="31" spans="1:10" ht="13.5" thickBot="1" x14ac:dyDescent="0.25">
      <c r="A31" s="21" t="s">
        <v>71</v>
      </c>
      <c r="B31" s="85">
        <v>90</v>
      </c>
      <c r="D31" s="56" t="s">
        <v>72</v>
      </c>
      <c r="E31" s="71">
        <f>SUM(E29:E30)</f>
        <v>50</v>
      </c>
      <c r="F31" s="55"/>
      <c r="G31" s="46"/>
      <c r="H31" s="47"/>
      <c r="I31" s="47"/>
      <c r="J31" s="50"/>
    </row>
    <row r="32" spans="1:10" ht="13.5" thickBot="1" x14ac:dyDescent="0.25">
      <c r="A32" s="86"/>
      <c r="B32" s="84"/>
      <c r="D32" s="18" t="s">
        <v>58</v>
      </c>
      <c r="E32" s="71"/>
      <c r="F32" s="55"/>
      <c r="G32" s="46" t="s">
        <v>73</v>
      </c>
      <c r="H32" s="47"/>
      <c r="I32" s="47"/>
      <c r="J32" s="50"/>
    </row>
    <row r="33" spans="1:10" x14ac:dyDescent="0.2">
      <c r="A33" s="87" t="s">
        <v>74</v>
      </c>
      <c r="B33" s="88">
        <v>120</v>
      </c>
      <c r="D33" s="72" t="s">
        <v>75</v>
      </c>
      <c r="E33" s="73">
        <f>H30-I30</f>
        <v>100</v>
      </c>
      <c r="F33" s="89"/>
      <c r="G33" s="46" t="s">
        <v>76</v>
      </c>
      <c r="H33" s="47">
        <v>520</v>
      </c>
      <c r="I33" s="44">
        <v>520</v>
      </c>
      <c r="J33" s="11"/>
    </row>
    <row r="34" spans="1:10" ht="13.5" thickBot="1" x14ac:dyDescent="0.25">
      <c r="A34" s="32" t="s">
        <v>77</v>
      </c>
      <c r="B34" s="90">
        <v>55</v>
      </c>
      <c r="D34" s="72" t="s">
        <v>78</v>
      </c>
      <c r="E34" s="71">
        <v>0</v>
      </c>
      <c r="F34" s="91"/>
      <c r="G34" s="40" t="s">
        <v>79</v>
      </c>
      <c r="H34" s="44">
        <v>1065</v>
      </c>
      <c r="I34" s="44">
        <v>1078</v>
      </c>
      <c r="J34" s="11"/>
    </row>
    <row r="35" spans="1:10" ht="13.5" thickBot="1" x14ac:dyDescent="0.25">
      <c r="A35" s="32" t="s">
        <v>80</v>
      </c>
      <c r="B35" s="90">
        <v>25</v>
      </c>
      <c r="D35" s="56" t="s">
        <v>72</v>
      </c>
      <c r="E35" s="71">
        <f>SUM(E33:E34)</f>
        <v>100</v>
      </c>
      <c r="F35" s="92"/>
      <c r="G35" s="40" t="s">
        <v>81</v>
      </c>
      <c r="H35" s="93">
        <f>H33+H34</f>
        <v>1585</v>
      </c>
      <c r="I35" s="93">
        <f>I33+I34</f>
        <v>1598</v>
      </c>
      <c r="J35" s="94"/>
    </row>
    <row r="36" spans="1:10" ht="13.5" thickBot="1" x14ac:dyDescent="0.25">
      <c r="A36" s="32" t="s">
        <v>82</v>
      </c>
      <c r="B36" s="90">
        <v>20</v>
      </c>
      <c r="D36" s="64" t="s">
        <v>83</v>
      </c>
      <c r="E36" s="95">
        <f>E31-E35</f>
        <v>-50</v>
      </c>
      <c r="F36" s="45"/>
      <c r="G36" s="46"/>
      <c r="H36" s="44"/>
      <c r="I36" s="44"/>
      <c r="J36" s="94"/>
    </row>
    <row r="37" spans="1:10" ht="13.5" thickBot="1" x14ac:dyDescent="0.25">
      <c r="A37" s="96" t="s">
        <v>84</v>
      </c>
      <c r="B37" s="97">
        <f>SUM(B33:B36)</f>
        <v>220</v>
      </c>
      <c r="D37" s="98" t="s">
        <v>85</v>
      </c>
      <c r="E37" s="99">
        <f>E20+E25+E36</f>
        <v>-64</v>
      </c>
      <c r="F37" s="100"/>
      <c r="G37" s="59" t="s">
        <v>86</v>
      </c>
      <c r="H37" s="47">
        <f>H26+H30+H35+H28</f>
        <v>4710</v>
      </c>
      <c r="I37" s="47">
        <f>I26+I30+I35+I28</f>
        <v>4646</v>
      </c>
      <c r="J37" s="94"/>
    </row>
    <row r="38" spans="1:10" ht="13.5" thickBot="1" x14ac:dyDescent="0.25">
      <c r="D38" s="101"/>
      <c r="E38" s="102"/>
      <c r="G38" s="103"/>
      <c r="H38" s="104"/>
      <c r="I38" s="104"/>
    </row>
    <row r="39" spans="1:10" ht="13.5" thickBot="1" x14ac:dyDescent="0.25">
      <c r="D39" s="56" t="s">
        <v>87</v>
      </c>
      <c r="E39" s="57">
        <f>H14</f>
        <v>100</v>
      </c>
      <c r="G39" s="50"/>
      <c r="H39" s="50"/>
      <c r="I39" s="50"/>
    </row>
    <row r="40" spans="1:10" ht="13.5" thickBot="1" x14ac:dyDescent="0.25">
      <c r="D40" s="98" t="s">
        <v>88</v>
      </c>
      <c r="E40" s="57">
        <f>E39+E37</f>
        <v>36</v>
      </c>
      <c r="G40" s="50"/>
      <c r="H40" s="50"/>
      <c r="I40" s="11"/>
    </row>
    <row r="41" spans="1:10" x14ac:dyDescent="0.2">
      <c r="G41" s="105"/>
      <c r="H41" s="11"/>
      <c r="I41" s="11"/>
    </row>
    <row r="42" spans="1:10" x14ac:dyDescent="0.2">
      <c r="G42" s="4"/>
      <c r="H42" s="106"/>
      <c r="I42" s="94"/>
    </row>
    <row r="43" spans="1:10" x14ac:dyDescent="0.2">
      <c r="G43" s="105"/>
      <c r="H43" s="94"/>
      <c r="I43" s="94"/>
    </row>
    <row r="44" spans="1:10" x14ac:dyDescent="0.2">
      <c r="G44" s="4"/>
      <c r="H44" s="94"/>
      <c r="I44" s="94"/>
    </row>
    <row r="111" spans="7:7" x14ac:dyDescent="0.2">
      <c r="G111" s="4"/>
    </row>
    <row r="112" spans="7:7" x14ac:dyDescent="0.2">
      <c r="G112" s="105"/>
    </row>
    <row r="166" spans="7:9" ht="13.5" x14ac:dyDescent="0.25">
      <c r="G166" s="107"/>
      <c r="H166" s="108"/>
      <c r="I166" s="109"/>
    </row>
    <row r="167" spans="7:9" ht="13.5" thickBot="1" x14ac:dyDescent="0.25">
      <c r="G167" s="110"/>
      <c r="H167" s="110"/>
      <c r="I167" s="110"/>
    </row>
    <row r="168" spans="7:9" ht="13.5" thickBot="1" x14ac:dyDescent="0.25">
      <c r="G168" s="111"/>
      <c r="H168" s="17"/>
      <c r="I168" s="112"/>
    </row>
    <row r="169" spans="7:9" x14ac:dyDescent="0.2">
      <c r="G169" s="108"/>
      <c r="H169" s="113"/>
      <c r="I169" s="113"/>
    </row>
    <row r="170" spans="7:9" x14ac:dyDescent="0.2">
      <c r="G170" s="108"/>
      <c r="H170" s="113"/>
      <c r="I170" s="113"/>
    </row>
    <row r="171" spans="7:9" x14ac:dyDescent="0.2">
      <c r="G171" s="108"/>
      <c r="H171" s="113"/>
      <c r="I171" s="113"/>
    </row>
    <row r="172" spans="7:9" x14ac:dyDescent="0.2">
      <c r="G172" s="108"/>
      <c r="H172" s="113"/>
      <c r="I172" s="113"/>
    </row>
    <row r="173" spans="7:9" x14ac:dyDescent="0.2">
      <c r="G173" s="114"/>
      <c r="H173" s="115"/>
      <c r="I173" s="115"/>
    </row>
    <row r="174" spans="7:9" ht="13.5" thickBot="1" x14ac:dyDescent="0.25">
      <c r="G174" s="110"/>
      <c r="H174" s="116"/>
      <c r="I174" s="116"/>
    </row>
    <row r="178" spans="8:9" x14ac:dyDescent="0.2">
      <c r="H178" s="80"/>
      <c r="I178" s="80"/>
    </row>
    <row r="179" spans="8:9" x14ac:dyDescent="0.2">
      <c r="H179" s="117"/>
      <c r="I179" s="117"/>
    </row>
    <row r="180" spans="8:9" x14ac:dyDescent="0.2">
      <c r="H180" s="80"/>
      <c r="I180" s="80"/>
    </row>
    <row r="181" spans="8:9" x14ac:dyDescent="0.2">
      <c r="H181" s="11"/>
      <c r="I181" s="11"/>
    </row>
    <row r="182" spans="8:9" x14ac:dyDescent="0.2">
      <c r="H182" s="11"/>
      <c r="I182" s="11"/>
    </row>
    <row r="183" spans="8:9" x14ac:dyDescent="0.2">
      <c r="H183" s="11"/>
      <c r="I183" s="11"/>
    </row>
    <row r="184" spans="8:9" x14ac:dyDescent="0.2">
      <c r="H184" s="11"/>
      <c r="I184" s="11"/>
    </row>
    <row r="186" spans="8:9" x14ac:dyDescent="0.2">
      <c r="H186" s="118"/>
      <c r="I186" s="118"/>
    </row>
    <row r="188" spans="8:9" x14ac:dyDescent="0.2">
      <c r="H188" s="11"/>
      <c r="I188" s="11"/>
    </row>
  </sheetData>
  <pageMargins left="0.25" right="0.2" top="0.32" bottom="0.33" header="0.26" footer="0.23"/>
  <pageSetup paperSize="9" orientation="portrait" r:id="rId1"/>
  <headerFooter alignWithMargins="0"/>
  <rowBreaks count="2" manualBreakCount="2">
    <brk id="106" max="16383" man="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6F181-CD1E-4B00-BD74-C1FBBB488270}">
  <dimension ref="A1:T38"/>
  <sheetViews>
    <sheetView topLeftCell="A22" workbookViewId="0">
      <selection activeCell="E25" sqref="E25:E27"/>
    </sheetView>
  </sheetViews>
  <sheetFormatPr defaultRowHeight="15" x14ac:dyDescent="0.25"/>
  <cols>
    <col min="2" max="2" width="15.5703125" customWidth="1"/>
    <col min="3" max="3" width="12.85546875" style="119" bestFit="1" customWidth="1"/>
    <col min="4" max="4" width="15" style="119" bestFit="1" customWidth="1"/>
    <col min="5" max="5" width="17.85546875" style="119" customWidth="1"/>
    <col min="6" max="6" width="24.7109375" customWidth="1"/>
  </cols>
  <sheetData>
    <row r="1" spans="3:20" x14ac:dyDescent="0.25">
      <c r="C1" s="175" t="s">
        <v>18</v>
      </c>
      <c r="D1" s="175"/>
      <c r="E1" s="175"/>
      <c r="F1" s="175"/>
      <c r="G1" s="175"/>
      <c r="H1" s="175"/>
      <c r="I1" s="175"/>
      <c r="J1" s="175"/>
      <c r="K1" s="175"/>
      <c r="L1" s="175"/>
      <c r="M1" s="175"/>
      <c r="N1" s="175"/>
      <c r="O1" s="175"/>
      <c r="P1" s="175"/>
      <c r="Q1" s="175"/>
      <c r="R1" s="175"/>
      <c r="S1" s="175"/>
      <c r="T1" s="175"/>
    </row>
    <row r="2" spans="3:20" x14ac:dyDescent="0.25">
      <c r="C2" s="175"/>
      <c r="D2" s="175"/>
      <c r="E2" s="175"/>
      <c r="F2" s="175"/>
      <c r="G2" s="175"/>
      <c r="H2" s="175"/>
      <c r="I2" s="175"/>
      <c r="J2" s="175"/>
      <c r="K2" s="175"/>
      <c r="L2" s="175"/>
      <c r="M2" s="175"/>
      <c r="N2" s="175"/>
      <c r="O2" s="175"/>
      <c r="P2" s="175"/>
      <c r="Q2" s="175"/>
      <c r="R2" s="175"/>
      <c r="S2" s="175"/>
      <c r="T2" s="175"/>
    </row>
    <row r="3" spans="3:20" x14ac:dyDescent="0.25">
      <c r="C3" s="175"/>
      <c r="D3" s="175"/>
      <c r="E3" s="175"/>
      <c r="F3" s="175"/>
      <c r="G3" s="175"/>
      <c r="H3" s="175"/>
      <c r="I3" s="175"/>
      <c r="J3" s="175"/>
      <c r="K3" s="175"/>
      <c r="L3" s="175"/>
      <c r="M3" s="175"/>
      <c r="N3" s="175"/>
      <c r="O3" s="175"/>
      <c r="P3" s="175"/>
      <c r="Q3" s="175"/>
      <c r="R3" s="175"/>
      <c r="S3" s="175"/>
      <c r="T3" s="175"/>
    </row>
    <row r="4" spans="3:20" x14ac:dyDescent="0.25">
      <c r="C4" s="175"/>
      <c r="D4" s="175"/>
      <c r="E4" s="175"/>
      <c r="F4" s="175"/>
      <c r="G4" s="175"/>
      <c r="H4" s="175"/>
      <c r="I4" s="175"/>
      <c r="J4" s="175"/>
      <c r="K4" s="175"/>
      <c r="L4" s="175"/>
      <c r="M4" s="175"/>
      <c r="N4" s="175"/>
      <c r="O4" s="175"/>
      <c r="P4" s="175"/>
      <c r="Q4" s="175"/>
      <c r="R4" s="175"/>
      <c r="S4" s="175"/>
      <c r="T4" s="175"/>
    </row>
    <row r="5" spans="3:20" x14ac:dyDescent="0.25">
      <c r="C5" s="175"/>
      <c r="D5" s="175"/>
      <c r="E5" s="175"/>
      <c r="F5" s="175"/>
      <c r="G5" s="175"/>
      <c r="H5" s="175"/>
      <c r="I5" s="175"/>
      <c r="J5" s="175"/>
      <c r="K5" s="175"/>
      <c r="L5" s="175"/>
      <c r="M5" s="175"/>
      <c r="N5" s="175"/>
      <c r="O5" s="175"/>
      <c r="P5" s="175"/>
      <c r="Q5" s="175"/>
      <c r="R5" s="175"/>
      <c r="S5" s="175"/>
      <c r="T5" s="175"/>
    </row>
    <row r="6" spans="3:20" x14ac:dyDescent="0.25">
      <c r="C6" s="175"/>
      <c r="D6" s="175"/>
      <c r="E6" s="175"/>
      <c r="F6" s="175"/>
      <c r="G6" s="175"/>
      <c r="H6" s="175"/>
      <c r="I6" s="175"/>
      <c r="J6" s="175"/>
      <c r="K6" s="175"/>
      <c r="L6" s="175"/>
      <c r="M6" s="175"/>
      <c r="N6" s="175"/>
      <c r="O6" s="175"/>
      <c r="P6" s="175"/>
      <c r="Q6" s="175"/>
      <c r="R6" s="175"/>
      <c r="S6" s="175"/>
      <c r="T6" s="175"/>
    </row>
    <row r="7" spans="3:20" x14ac:dyDescent="0.25">
      <c r="C7" s="175"/>
      <c r="D7" s="175"/>
      <c r="E7" s="175"/>
      <c r="F7" s="175"/>
      <c r="G7" s="175"/>
      <c r="H7" s="175"/>
      <c r="I7" s="175"/>
      <c r="J7" s="175"/>
      <c r="K7" s="175"/>
      <c r="L7" s="175"/>
      <c r="M7" s="175"/>
      <c r="N7" s="175"/>
      <c r="O7" s="175"/>
      <c r="P7" s="175"/>
      <c r="Q7" s="175"/>
      <c r="R7" s="175"/>
      <c r="S7" s="175"/>
      <c r="T7" s="175"/>
    </row>
    <row r="8" spans="3:20" x14ac:dyDescent="0.25">
      <c r="C8" s="175"/>
      <c r="D8" s="175"/>
      <c r="E8" s="175"/>
      <c r="F8" s="175"/>
      <c r="G8" s="175"/>
      <c r="H8" s="175"/>
      <c r="I8" s="175"/>
      <c r="J8" s="175"/>
      <c r="K8" s="175"/>
      <c r="L8" s="175"/>
      <c r="M8" s="175"/>
      <c r="N8" s="175"/>
      <c r="O8" s="175"/>
      <c r="P8" s="175"/>
      <c r="Q8" s="175"/>
      <c r="R8" s="175"/>
      <c r="S8" s="175"/>
      <c r="T8" s="175"/>
    </row>
    <row r="9" spans="3:20" x14ac:dyDescent="0.25">
      <c r="C9" s="175"/>
      <c r="D9" s="175"/>
      <c r="E9" s="175"/>
      <c r="F9" s="175"/>
      <c r="G9" s="175"/>
      <c r="H9" s="175"/>
      <c r="I9" s="175"/>
      <c r="J9" s="175"/>
      <c r="K9" s="175"/>
      <c r="L9" s="175"/>
      <c r="M9" s="175"/>
      <c r="N9" s="175"/>
      <c r="O9" s="175"/>
      <c r="P9" s="175"/>
      <c r="Q9" s="175"/>
      <c r="R9" s="175"/>
      <c r="S9" s="175"/>
      <c r="T9" s="175"/>
    </row>
    <row r="10" spans="3:20" x14ac:dyDescent="0.25">
      <c r="C10" s="175"/>
      <c r="D10" s="175"/>
      <c r="E10" s="175"/>
      <c r="F10" s="175"/>
      <c r="G10" s="175"/>
      <c r="H10" s="175"/>
      <c r="I10" s="175"/>
      <c r="J10" s="175"/>
      <c r="K10" s="175"/>
      <c r="L10" s="175"/>
      <c r="M10" s="175"/>
      <c r="N10" s="175"/>
      <c r="O10" s="175"/>
      <c r="P10" s="175"/>
      <c r="Q10" s="175"/>
      <c r="R10" s="175"/>
      <c r="S10" s="175"/>
      <c r="T10" s="175"/>
    </row>
    <row r="11" spans="3:20" x14ac:dyDescent="0.25">
      <c r="C11" s="175"/>
      <c r="D11" s="175"/>
      <c r="E11" s="175"/>
      <c r="F11" s="175"/>
      <c r="G11" s="175"/>
      <c r="H11" s="175"/>
      <c r="I11" s="175"/>
      <c r="J11" s="175"/>
      <c r="K11" s="175"/>
      <c r="L11" s="175"/>
      <c r="M11" s="175"/>
      <c r="N11" s="175"/>
      <c r="O11" s="175"/>
      <c r="P11" s="175"/>
      <c r="Q11" s="175"/>
      <c r="R11" s="175"/>
      <c r="S11" s="175"/>
      <c r="T11" s="175"/>
    </row>
    <row r="12" spans="3:20" x14ac:dyDescent="0.25">
      <c r="C12" s="175"/>
      <c r="D12" s="175"/>
      <c r="E12" s="175"/>
      <c r="F12" s="175"/>
      <c r="G12" s="175"/>
      <c r="H12" s="175"/>
      <c r="I12" s="175"/>
      <c r="J12" s="175"/>
      <c r="K12" s="175"/>
      <c r="L12" s="175"/>
      <c r="M12" s="175"/>
      <c r="N12" s="175"/>
      <c r="O12" s="175"/>
      <c r="P12" s="175"/>
      <c r="Q12" s="175"/>
      <c r="R12" s="175"/>
      <c r="S12" s="175"/>
      <c r="T12" s="175"/>
    </row>
    <row r="13" spans="3:20" x14ac:dyDescent="0.25">
      <c r="C13" s="175"/>
      <c r="D13" s="175"/>
      <c r="E13" s="175"/>
      <c r="F13" s="175"/>
      <c r="G13" s="175"/>
      <c r="H13" s="175"/>
      <c r="I13" s="175"/>
      <c r="J13" s="175"/>
      <c r="K13" s="175"/>
      <c r="L13" s="175"/>
      <c r="M13" s="175"/>
      <c r="N13" s="175"/>
      <c r="O13" s="175"/>
      <c r="P13" s="175"/>
      <c r="Q13" s="175"/>
      <c r="R13" s="175"/>
      <c r="S13" s="175"/>
      <c r="T13" s="175"/>
    </row>
    <row r="14" spans="3:20" x14ac:dyDescent="0.25">
      <c r="C14" s="175"/>
      <c r="D14" s="175"/>
      <c r="E14" s="175"/>
      <c r="F14" s="175"/>
      <c r="G14" s="175"/>
      <c r="H14" s="175"/>
      <c r="I14" s="175"/>
      <c r="J14" s="175"/>
      <c r="K14" s="175"/>
      <c r="L14" s="175"/>
      <c r="M14" s="175"/>
      <c r="N14" s="175"/>
      <c r="O14" s="175"/>
      <c r="P14" s="175"/>
      <c r="Q14" s="175"/>
      <c r="R14" s="175"/>
      <c r="S14" s="175"/>
      <c r="T14" s="175"/>
    </row>
    <row r="15" spans="3:20" x14ac:dyDescent="0.25">
      <c r="C15" s="175"/>
      <c r="D15" s="175"/>
      <c r="E15" s="175"/>
      <c r="F15" s="175"/>
      <c r="G15" s="175"/>
      <c r="H15" s="175"/>
      <c r="I15" s="175"/>
      <c r="J15" s="175"/>
      <c r="K15" s="175"/>
      <c r="L15" s="175"/>
      <c r="M15" s="175"/>
      <c r="N15" s="175"/>
      <c r="O15" s="175"/>
      <c r="P15" s="175"/>
      <c r="Q15" s="175"/>
      <c r="R15" s="175"/>
      <c r="S15" s="175"/>
      <c r="T15" s="175"/>
    </row>
    <row r="16" spans="3:20" x14ac:dyDescent="0.25">
      <c r="C16" s="175"/>
      <c r="D16" s="175"/>
      <c r="E16" s="175"/>
      <c r="F16" s="175"/>
      <c r="G16" s="175"/>
      <c r="H16" s="175"/>
      <c r="I16" s="175"/>
      <c r="J16" s="175"/>
      <c r="K16" s="175"/>
      <c r="L16" s="175"/>
      <c r="M16" s="175"/>
      <c r="N16" s="175"/>
      <c r="O16" s="175"/>
      <c r="P16" s="175"/>
      <c r="Q16" s="175"/>
      <c r="R16" s="175"/>
      <c r="S16" s="175"/>
      <c r="T16" s="175"/>
    </row>
    <row r="17" spans="1:20" x14ac:dyDescent="0.25">
      <c r="C17" s="175"/>
      <c r="D17" s="175"/>
      <c r="E17" s="175"/>
      <c r="F17" s="175"/>
      <c r="G17" s="175"/>
      <c r="H17" s="175"/>
      <c r="I17" s="175"/>
      <c r="J17" s="175"/>
      <c r="K17" s="175"/>
      <c r="L17" s="175"/>
      <c r="M17" s="175"/>
      <c r="N17" s="175"/>
      <c r="O17" s="175"/>
      <c r="P17" s="175"/>
      <c r="Q17" s="175"/>
      <c r="R17" s="175"/>
      <c r="S17" s="175"/>
      <c r="T17" s="175"/>
    </row>
    <row r="18" spans="1:20" x14ac:dyDescent="0.25">
      <c r="C18" s="175"/>
      <c r="D18" s="175"/>
      <c r="E18" s="175"/>
      <c r="F18" s="175"/>
      <c r="G18" s="175"/>
      <c r="H18" s="175"/>
      <c r="I18" s="175"/>
      <c r="J18" s="175"/>
      <c r="K18" s="175"/>
      <c r="L18" s="175"/>
      <c r="M18" s="175"/>
      <c r="N18" s="175"/>
      <c r="O18" s="175"/>
      <c r="P18" s="175"/>
      <c r="Q18" s="175"/>
      <c r="R18" s="175"/>
      <c r="S18" s="175"/>
      <c r="T18" s="175"/>
    </row>
    <row r="19" spans="1:20" x14ac:dyDescent="0.25">
      <c r="C19" s="175"/>
      <c r="D19" s="175"/>
      <c r="E19" s="175"/>
      <c r="F19" s="175"/>
      <c r="G19" s="175"/>
      <c r="H19" s="175"/>
      <c r="I19" s="175"/>
      <c r="J19" s="175"/>
      <c r="K19" s="175"/>
      <c r="L19" s="175"/>
      <c r="M19" s="175"/>
      <c r="N19" s="175"/>
      <c r="O19" s="175"/>
      <c r="P19" s="175"/>
      <c r="Q19" s="175"/>
      <c r="R19" s="175"/>
      <c r="S19" s="175"/>
      <c r="T19" s="175"/>
    </row>
    <row r="20" spans="1:20" x14ac:dyDescent="0.25">
      <c r="C20" s="175"/>
      <c r="D20" s="175"/>
      <c r="E20" s="175"/>
      <c r="F20" s="175"/>
      <c r="G20" s="175"/>
      <c r="H20" s="175"/>
      <c r="I20" s="175"/>
      <c r="J20" s="175"/>
      <c r="K20" s="175"/>
      <c r="L20" s="175"/>
      <c r="M20" s="175"/>
      <c r="N20" s="175"/>
      <c r="O20" s="175"/>
      <c r="P20" s="175"/>
      <c r="Q20" s="175"/>
      <c r="R20" s="175"/>
      <c r="S20" s="175"/>
      <c r="T20" s="175"/>
    </row>
    <row r="21" spans="1:20" x14ac:dyDescent="0.25">
      <c r="C21" s="175"/>
      <c r="D21" s="175"/>
      <c r="E21" s="175"/>
      <c r="F21" s="175"/>
      <c r="G21" s="175"/>
      <c r="H21" s="175"/>
      <c r="I21" s="175"/>
      <c r="J21" s="175"/>
      <c r="K21" s="175"/>
      <c r="L21" s="175"/>
      <c r="M21" s="175"/>
      <c r="N21" s="175"/>
      <c r="O21" s="175"/>
      <c r="P21" s="175"/>
      <c r="Q21" s="175"/>
      <c r="R21" s="175"/>
      <c r="S21" s="175"/>
      <c r="T21" s="175"/>
    </row>
    <row r="23" spans="1:20" x14ac:dyDescent="0.25">
      <c r="C23" s="119" t="s">
        <v>90</v>
      </c>
      <c r="D23" s="119" t="s">
        <v>262</v>
      </c>
      <c r="E23" s="119" t="s">
        <v>177</v>
      </c>
      <c r="F23" s="119" t="s">
        <v>99</v>
      </c>
    </row>
    <row r="24" spans="1:20" x14ac:dyDescent="0.25">
      <c r="B24" t="s">
        <v>91</v>
      </c>
      <c r="C24" s="119">
        <f>1000*1000</f>
        <v>1000000</v>
      </c>
      <c r="D24" s="119">
        <v>36000</v>
      </c>
      <c r="E24" s="119">
        <f>C24*D24/1000</f>
        <v>36000000</v>
      </c>
    </row>
    <row r="25" spans="1:20" x14ac:dyDescent="0.25">
      <c r="A25">
        <v>41</v>
      </c>
      <c r="B25" t="s">
        <v>210</v>
      </c>
      <c r="C25" s="119">
        <f>C24</f>
        <v>1000000</v>
      </c>
      <c r="D25" s="119">
        <v>24000</v>
      </c>
      <c r="E25" s="119">
        <f>C25*D25/1000</f>
        <v>24000000</v>
      </c>
    </row>
    <row r="26" spans="1:20" x14ac:dyDescent="0.25">
      <c r="A26">
        <v>44</v>
      </c>
      <c r="B26" t="s">
        <v>92</v>
      </c>
      <c r="C26" s="119">
        <f>C25</f>
        <v>1000000</v>
      </c>
      <c r="D26" s="119">
        <v>1200</v>
      </c>
      <c r="E26" s="119">
        <f>C26*D26/1000</f>
        <v>1200000</v>
      </c>
    </row>
    <row r="27" spans="1:20" x14ac:dyDescent="0.25">
      <c r="A27" t="s">
        <v>251</v>
      </c>
      <c r="B27" t="s">
        <v>93</v>
      </c>
      <c r="E27" s="119">
        <f>6000000/1000</f>
        <v>6000</v>
      </c>
    </row>
    <row r="28" spans="1:20" x14ac:dyDescent="0.25">
      <c r="E28" s="119">
        <f>SUM(E25:E27)/12</f>
        <v>2100500</v>
      </c>
    </row>
    <row r="29" spans="1:20" x14ac:dyDescent="0.25">
      <c r="B29" t="s">
        <v>94</v>
      </c>
      <c r="E29" s="119">
        <f>12000000/1000</f>
        <v>12000</v>
      </c>
    </row>
    <row r="30" spans="1:20" x14ac:dyDescent="0.25">
      <c r="B30" t="s">
        <v>173</v>
      </c>
      <c r="D30" s="124">
        <v>0.12</v>
      </c>
    </row>
    <row r="31" spans="1:20" x14ac:dyDescent="0.25">
      <c r="B31" t="s">
        <v>175</v>
      </c>
      <c r="D31" s="123">
        <v>12</v>
      </c>
    </row>
    <row r="32" spans="1:20" x14ac:dyDescent="0.25">
      <c r="B32" t="s">
        <v>176</v>
      </c>
      <c r="D32" s="123"/>
      <c r="E32" s="144">
        <f>-PMT(D30/12,D31,E29)</f>
        <v>1066.1854641401003</v>
      </c>
    </row>
    <row r="33" spans="2:7" x14ac:dyDescent="0.25">
      <c r="B33" t="s">
        <v>174</v>
      </c>
      <c r="D33" s="123"/>
      <c r="E33" s="119">
        <f>E32*D31</f>
        <v>12794.225569681203</v>
      </c>
    </row>
    <row r="34" spans="2:7" x14ac:dyDescent="0.25">
      <c r="B34" t="s">
        <v>250</v>
      </c>
      <c r="D34" s="123"/>
      <c r="E34" s="119">
        <f>E33-E29</f>
        <v>794.22556968120261</v>
      </c>
    </row>
    <row r="35" spans="2:7" x14ac:dyDescent="0.25">
      <c r="B35" t="s">
        <v>95</v>
      </c>
      <c r="E35" s="119">
        <f>10000000/1000</f>
        <v>10000</v>
      </c>
      <c r="F35" s="119">
        <f>12000000/1000</f>
        <v>12000</v>
      </c>
      <c r="G35" t="s">
        <v>96</v>
      </c>
    </row>
    <row r="36" spans="2:7" x14ac:dyDescent="0.25">
      <c r="B36" t="s">
        <v>100</v>
      </c>
      <c r="E36" s="119">
        <f>E35/(10*12)</f>
        <v>83.333333333333329</v>
      </c>
      <c r="F36" s="172">
        <f>E36*12</f>
        <v>1000</v>
      </c>
    </row>
    <row r="37" spans="2:7" x14ac:dyDescent="0.25">
      <c r="B37" t="s">
        <v>252</v>
      </c>
      <c r="E37" s="119">
        <f>(E25+E35)*20/100</f>
        <v>4802000</v>
      </c>
    </row>
    <row r="38" spans="2:7" x14ac:dyDescent="0.25">
      <c r="B38" t="s">
        <v>253</v>
      </c>
      <c r="E38" s="119">
        <f>E24*20/100</f>
        <v>7200000</v>
      </c>
    </row>
  </sheetData>
  <mergeCells count="1">
    <mergeCell ref="C1:T2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44BB-94E9-4804-BCC7-75179372F8AA}">
  <sheetPr filterMode="1"/>
  <dimension ref="A1:P46"/>
  <sheetViews>
    <sheetView workbookViewId="0">
      <pane ySplit="1" topLeftCell="A2" activePane="bottomLeft" state="frozen"/>
      <selection pane="bottomLeft" activeCell="C1" sqref="C1:N1048576"/>
    </sheetView>
  </sheetViews>
  <sheetFormatPr defaultRowHeight="15" x14ac:dyDescent="0.25"/>
  <cols>
    <col min="1" max="1" width="42.140625" customWidth="1"/>
    <col min="2" max="2" width="9.28515625" style="121" customWidth="1"/>
    <col min="3" max="14" width="13.42578125" style="119" hidden="1" customWidth="1"/>
    <col min="15" max="15" width="16" style="143" customWidth="1"/>
  </cols>
  <sheetData>
    <row r="1" spans="1:16" x14ac:dyDescent="0.25">
      <c r="A1" s="125"/>
      <c r="B1" s="125" t="s">
        <v>156</v>
      </c>
      <c r="C1" s="149" t="s">
        <v>157</v>
      </c>
      <c r="D1" s="149" t="s">
        <v>158</v>
      </c>
      <c r="E1" s="149" t="s">
        <v>159</v>
      </c>
      <c r="F1" s="149" t="s">
        <v>160</v>
      </c>
      <c r="G1" s="149" t="s">
        <v>161</v>
      </c>
      <c r="H1" s="149" t="s">
        <v>162</v>
      </c>
      <c r="I1" s="149" t="s">
        <v>163</v>
      </c>
      <c r="J1" s="149" t="s">
        <v>164</v>
      </c>
      <c r="K1" s="149" t="s">
        <v>165</v>
      </c>
      <c r="L1" s="149" t="s">
        <v>166</v>
      </c>
      <c r="M1" s="149" t="s">
        <v>167</v>
      </c>
      <c r="N1" s="149" t="s">
        <v>168</v>
      </c>
      <c r="O1" s="158" t="s">
        <v>211</v>
      </c>
    </row>
    <row r="2" spans="1:16" s="162" customFormat="1" x14ac:dyDescent="0.25">
      <c r="A2" s="167" t="s">
        <v>101</v>
      </c>
      <c r="B2" s="168"/>
      <c r="C2" s="160">
        <f t="shared" ref="C2:N2" si="0">C13+C21</f>
        <v>2101708.3333333335</v>
      </c>
      <c r="D2" s="160">
        <f t="shared" si="0"/>
        <v>2101625</v>
      </c>
      <c r="E2" s="160">
        <f t="shared" si="0"/>
        <v>2101541.6666666665</v>
      </c>
      <c r="F2" s="160">
        <f t="shared" si="0"/>
        <v>2101458.3333333335</v>
      </c>
      <c r="G2" s="160">
        <f t="shared" si="0"/>
        <v>2101375</v>
      </c>
      <c r="H2" s="160">
        <f t="shared" si="0"/>
        <v>2101291.6666666665</v>
      </c>
      <c r="I2" s="160">
        <f t="shared" si="0"/>
        <v>2101208.3333333335</v>
      </c>
      <c r="J2" s="160">
        <f t="shared" si="0"/>
        <v>2101125</v>
      </c>
      <c r="K2" s="160">
        <f t="shared" si="0"/>
        <v>2101041.6666666665</v>
      </c>
      <c r="L2" s="160">
        <f t="shared" si="0"/>
        <v>2100958.3333333335</v>
      </c>
      <c r="M2" s="160">
        <f t="shared" si="0"/>
        <v>2100875</v>
      </c>
      <c r="N2" s="160">
        <f t="shared" si="0"/>
        <v>2100791.6666666665</v>
      </c>
      <c r="O2" s="161">
        <f>SUM(B2:N2)</f>
        <v>25215000.000000004</v>
      </c>
    </row>
    <row r="3" spans="1:16" hidden="1" x14ac:dyDescent="0.25">
      <c r="A3" s="126" t="s">
        <v>169</v>
      </c>
      <c r="B3" s="141"/>
      <c r="C3" s="149"/>
      <c r="D3" s="149"/>
      <c r="E3" s="149"/>
      <c r="F3" s="149"/>
      <c r="G3" s="149"/>
      <c r="H3" s="149"/>
      <c r="I3" s="149"/>
      <c r="J3" s="149"/>
      <c r="K3" s="149"/>
      <c r="L3" s="149"/>
      <c r="M3" s="149"/>
      <c r="N3" s="149"/>
      <c r="O3" s="154">
        <f t="shared" ref="O3:O43" si="1">SUM(B3:N3)</f>
        <v>0</v>
      </c>
    </row>
    <row r="4" spans="1:16" hidden="1" x14ac:dyDescent="0.25">
      <c r="A4" s="127" t="s">
        <v>103</v>
      </c>
      <c r="B4" s="128" t="s">
        <v>102</v>
      </c>
      <c r="C4" s="149"/>
      <c r="D4" s="149"/>
      <c r="E4" s="149"/>
      <c r="F4" s="149"/>
      <c r="G4" s="149"/>
      <c r="H4" s="149"/>
      <c r="I4" s="149"/>
      <c r="J4" s="149"/>
      <c r="K4" s="149"/>
      <c r="L4" s="149"/>
      <c r="M4" s="149"/>
      <c r="N4" s="149"/>
      <c r="O4" s="154">
        <f t="shared" si="1"/>
        <v>0</v>
      </c>
    </row>
    <row r="5" spans="1:16" hidden="1" x14ac:dyDescent="0.25">
      <c r="A5" s="127" t="s">
        <v>104</v>
      </c>
      <c r="B5" s="128" t="s">
        <v>105</v>
      </c>
      <c r="C5" s="149"/>
      <c r="D5" s="149"/>
      <c r="E5" s="149"/>
      <c r="F5" s="149"/>
      <c r="G5" s="149"/>
      <c r="H5" s="149"/>
      <c r="I5" s="149"/>
      <c r="J5" s="149"/>
      <c r="K5" s="149"/>
      <c r="L5" s="149"/>
      <c r="M5" s="149"/>
      <c r="N5" s="149"/>
      <c r="O5" s="154">
        <f t="shared" si="1"/>
        <v>0</v>
      </c>
    </row>
    <row r="6" spans="1:16" hidden="1" x14ac:dyDescent="0.25">
      <c r="A6" s="127" t="s">
        <v>106</v>
      </c>
      <c r="B6" s="128" t="s">
        <v>107</v>
      </c>
      <c r="C6" s="149"/>
      <c r="D6" s="149"/>
      <c r="E6" s="149"/>
      <c r="F6" s="149"/>
      <c r="G6" s="149"/>
      <c r="H6" s="149"/>
      <c r="I6" s="149"/>
      <c r="J6" s="149"/>
      <c r="K6" s="149"/>
      <c r="L6" s="149"/>
      <c r="M6" s="149"/>
      <c r="N6" s="149"/>
      <c r="O6" s="154">
        <f t="shared" si="1"/>
        <v>0</v>
      </c>
    </row>
    <row r="7" spans="1:16" hidden="1" x14ac:dyDescent="0.25">
      <c r="A7" s="127" t="s">
        <v>108</v>
      </c>
      <c r="B7" s="128" t="s">
        <v>109</v>
      </c>
      <c r="C7" s="149"/>
      <c r="D7" s="149"/>
      <c r="E7" s="149"/>
      <c r="F7" s="149"/>
      <c r="G7" s="149"/>
      <c r="H7" s="149"/>
      <c r="I7" s="149"/>
      <c r="J7" s="149"/>
      <c r="K7" s="149"/>
      <c r="L7" s="149"/>
      <c r="M7" s="149"/>
      <c r="N7" s="149"/>
      <c r="O7" s="154">
        <f t="shared" si="1"/>
        <v>0</v>
      </c>
    </row>
    <row r="8" spans="1:16" x14ac:dyDescent="0.25">
      <c r="A8" s="127" t="s">
        <v>31</v>
      </c>
      <c r="B8" s="128" t="s">
        <v>110</v>
      </c>
      <c r="C8" s="149">
        <f t="shared" ref="C8:L8" si="2">D8+10000/120</f>
        <v>1208.3333333333333</v>
      </c>
      <c r="D8" s="149">
        <f t="shared" si="2"/>
        <v>1125</v>
      </c>
      <c r="E8" s="149">
        <f t="shared" si="2"/>
        <v>1041.6666666666667</v>
      </c>
      <c r="F8" s="149">
        <f t="shared" si="2"/>
        <v>958.33333333333348</v>
      </c>
      <c r="G8" s="149">
        <f t="shared" si="2"/>
        <v>875.00000000000011</v>
      </c>
      <c r="H8" s="149">
        <f t="shared" si="2"/>
        <v>791.66666666666674</v>
      </c>
      <c r="I8" s="149">
        <f t="shared" si="2"/>
        <v>708.33333333333337</v>
      </c>
      <c r="J8" s="149">
        <f t="shared" si="2"/>
        <v>625</v>
      </c>
      <c r="K8" s="149">
        <f t="shared" si="2"/>
        <v>541.66666666666663</v>
      </c>
      <c r="L8" s="149">
        <f t="shared" si="2"/>
        <v>458.33333333333331</v>
      </c>
      <c r="M8" s="149">
        <f>N8+10000/120</f>
        <v>375</v>
      </c>
      <c r="N8" s="149">
        <v>291.66666666666669</v>
      </c>
      <c r="O8" s="154">
        <f t="shared" si="1"/>
        <v>9000</v>
      </c>
    </row>
    <row r="9" spans="1:16" hidden="1" x14ac:dyDescent="0.25">
      <c r="A9" s="129" t="s">
        <v>111</v>
      </c>
      <c r="B9" s="130" t="s">
        <v>112</v>
      </c>
      <c r="C9" s="149"/>
      <c r="D9" s="149"/>
      <c r="E9" s="149"/>
      <c r="F9" s="149"/>
      <c r="G9" s="149"/>
      <c r="H9" s="149"/>
      <c r="I9" s="149"/>
      <c r="J9" s="149"/>
      <c r="K9" s="149"/>
      <c r="L9" s="149"/>
      <c r="M9" s="149"/>
      <c r="N9" s="149"/>
      <c r="O9" s="154">
        <f t="shared" si="1"/>
        <v>0</v>
      </c>
    </row>
    <row r="10" spans="1:16" hidden="1" x14ac:dyDescent="0.25">
      <c r="A10" s="127" t="s">
        <v>113</v>
      </c>
      <c r="B10" s="128" t="s">
        <v>114</v>
      </c>
      <c r="C10" s="149"/>
      <c r="D10" s="149"/>
      <c r="E10" s="149"/>
      <c r="F10" s="149"/>
      <c r="G10" s="149"/>
      <c r="H10" s="149"/>
      <c r="I10" s="149"/>
      <c r="J10" s="149"/>
      <c r="K10" s="149"/>
      <c r="L10" s="149"/>
      <c r="M10" s="149"/>
      <c r="N10" s="149"/>
      <c r="O10" s="154">
        <f t="shared" si="1"/>
        <v>0</v>
      </c>
    </row>
    <row r="11" spans="1:16" hidden="1" x14ac:dyDescent="0.25">
      <c r="A11" s="127" t="s">
        <v>115</v>
      </c>
      <c r="B11" s="128" t="s">
        <v>116</v>
      </c>
      <c r="C11" s="149"/>
      <c r="D11" s="149"/>
      <c r="E11" s="149"/>
      <c r="F11" s="149"/>
      <c r="G11" s="149"/>
      <c r="H11" s="149"/>
      <c r="I11" s="149"/>
      <c r="J11" s="149"/>
      <c r="K11" s="149"/>
      <c r="L11" s="149"/>
      <c r="M11" s="149"/>
      <c r="N11" s="149"/>
      <c r="O11" s="154">
        <f t="shared" ref="O11:O37" si="3">SUM(C11:N11)</f>
        <v>0</v>
      </c>
    </row>
    <row r="12" spans="1:16" hidden="1" x14ac:dyDescent="0.25">
      <c r="A12" s="131" t="s">
        <v>117</v>
      </c>
      <c r="B12" s="128" t="s">
        <v>118</v>
      </c>
      <c r="C12" s="149"/>
      <c r="D12" s="149"/>
      <c r="E12" s="149"/>
      <c r="F12" s="149"/>
      <c r="G12" s="149"/>
      <c r="H12" s="149"/>
      <c r="I12" s="149"/>
      <c r="J12" s="149"/>
      <c r="K12" s="149"/>
      <c r="L12" s="149"/>
      <c r="M12" s="149"/>
      <c r="N12" s="149"/>
      <c r="O12" s="154">
        <f t="shared" si="3"/>
        <v>0</v>
      </c>
    </row>
    <row r="13" spans="1:16" s="143" customFormat="1" x14ac:dyDescent="0.25">
      <c r="A13" s="134" t="s">
        <v>170</v>
      </c>
      <c r="B13" s="142" t="s">
        <v>119</v>
      </c>
      <c r="C13" s="154">
        <f>C8</f>
        <v>1208.3333333333333</v>
      </c>
      <c r="D13" s="154">
        <f t="shared" ref="D13:N13" si="4">D8</f>
        <v>1125</v>
      </c>
      <c r="E13" s="154">
        <f t="shared" si="4"/>
        <v>1041.6666666666667</v>
      </c>
      <c r="F13" s="154">
        <f t="shared" si="4"/>
        <v>958.33333333333348</v>
      </c>
      <c r="G13" s="154">
        <f t="shared" si="4"/>
        <v>875.00000000000011</v>
      </c>
      <c r="H13" s="154">
        <f t="shared" si="4"/>
        <v>791.66666666666674</v>
      </c>
      <c r="I13" s="154">
        <f t="shared" si="4"/>
        <v>708.33333333333337</v>
      </c>
      <c r="J13" s="154">
        <f t="shared" si="4"/>
        <v>625</v>
      </c>
      <c r="K13" s="154">
        <f t="shared" si="4"/>
        <v>541.66666666666663</v>
      </c>
      <c r="L13" s="154">
        <f t="shared" si="4"/>
        <v>458.33333333333331</v>
      </c>
      <c r="M13" s="154">
        <f t="shared" si="4"/>
        <v>375</v>
      </c>
      <c r="N13" s="154">
        <f t="shared" si="4"/>
        <v>291.66666666666669</v>
      </c>
      <c r="O13" s="154">
        <f t="shared" si="3"/>
        <v>9000</v>
      </c>
      <c r="P13" s="173" t="s">
        <v>263</v>
      </c>
    </row>
    <row r="14" spans="1:16" hidden="1" x14ac:dyDescent="0.25">
      <c r="A14" s="126" t="s">
        <v>171</v>
      </c>
      <c r="B14" s="141"/>
      <c r="C14" s="149"/>
      <c r="D14" s="149"/>
      <c r="E14" s="149"/>
      <c r="F14" s="149"/>
      <c r="G14" s="149"/>
      <c r="H14" s="149"/>
      <c r="I14" s="149"/>
      <c r="J14" s="149"/>
      <c r="K14" s="149"/>
      <c r="L14" s="149"/>
      <c r="M14" s="149"/>
      <c r="N14" s="149"/>
      <c r="O14" s="154">
        <f t="shared" si="3"/>
        <v>0</v>
      </c>
    </row>
    <row r="15" spans="1:16" x14ac:dyDescent="0.25">
      <c r="A15" s="127" t="s">
        <v>121</v>
      </c>
      <c r="B15" s="128" t="s">
        <v>120</v>
      </c>
      <c r="C15" s="149">
        <f>(24000000+1200000+6000)/12</f>
        <v>2100500</v>
      </c>
      <c r="D15" s="149">
        <f t="shared" ref="D15:N15" si="5">(24000000+1200000+6000)/12</f>
        <v>2100500</v>
      </c>
      <c r="E15" s="149">
        <f t="shared" si="5"/>
        <v>2100500</v>
      </c>
      <c r="F15" s="149">
        <f t="shared" si="5"/>
        <v>2100500</v>
      </c>
      <c r="G15" s="149">
        <f t="shared" si="5"/>
        <v>2100500</v>
      </c>
      <c r="H15" s="149">
        <f t="shared" si="5"/>
        <v>2100500</v>
      </c>
      <c r="I15" s="149">
        <f t="shared" si="5"/>
        <v>2100500</v>
      </c>
      <c r="J15" s="149">
        <f t="shared" si="5"/>
        <v>2100500</v>
      </c>
      <c r="K15" s="149">
        <f t="shared" si="5"/>
        <v>2100500</v>
      </c>
      <c r="L15" s="149">
        <f t="shared" si="5"/>
        <v>2100500</v>
      </c>
      <c r="M15" s="149">
        <f t="shared" si="5"/>
        <v>2100500</v>
      </c>
      <c r="N15" s="149">
        <f t="shared" si="5"/>
        <v>2100500</v>
      </c>
      <c r="O15" s="154">
        <f t="shared" si="3"/>
        <v>25206000</v>
      </c>
    </row>
    <row r="16" spans="1:16" ht="24.75" hidden="1" x14ac:dyDescent="0.25">
      <c r="A16" s="129" t="s">
        <v>122</v>
      </c>
      <c r="B16" s="130" t="s">
        <v>123</v>
      </c>
      <c r="C16" s="149"/>
      <c r="D16" s="149"/>
      <c r="E16" s="149"/>
      <c r="F16" s="149"/>
      <c r="G16" s="149"/>
      <c r="H16" s="149"/>
      <c r="I16" s="149"/>
      <c r="J16" s="149"/>
      <c r="K16" s="149"/>
      <c r="L16" s="149"/>
      <c r="M16" s="149"/>
      <c r="N16" s="149"/>
      <c r="O16" s="154">
        <f t="shared" si="3"/>
        <v>0</v>
      </c>
    </row>
    <row r="17" spans="1:16" hidden="1" x14ac:dyDescent="0.25">
      <c r="A17" s="132" t="s">
        <v>43</v>
      </c>
      <c r="B17" s="128" t="s">
        <v>124</v>
      </c>
      <c r="C17" s="149"/>
      <c r="D17" s="149"/>
      <c r="E17" s="149"/>
      <c r="F17" s="149"/>
      <c r="G17" s="149"/>
      <c r="H17" s="149"/>
      <c r="I17" s="149"/>
      <c r="J17" s="149"/>
      <c r="K17" s="149"/>
      <c r="L17" s="149"/>
      <c r="M17" s="149"/>
      <c r="N17" s="149"/>
      <c r="O17" s="154">
        <f t="shared" si="3"/>
        <v>0</v>
      </c>
    </row>
    <row r="18" spans="1:16" ht="24.75" hidden="1" x14ac:dyDescent="0.25">
      <c r="A18" s="133" t="s">
        <v>125</v>
      </c>
      <c r="B18" s="128" t="s">
        <v>126</v>
      </c>
      <c r="C18" s="149"/>
      <c r="D18" s="149"/>
      <c r="E18" s="149"/>
      <c r="F18" s="149"/>
      <c r="G18" s="149"/>
      <c r="H18" s="149"/>
      <c r="I18" s="149"/>
      <c r="J18" s="149"/>
      <c r="K18" s="149"/>
      <c r="L18" s="149"/>
      <c r="M18" s="149"/>
      <c r="N18" s="149"/>
      <c r="O18" s="154">
        <f t="shared" si="3"/>
        <v>0</v>
      </c>
    </row>
    <row r="19" spans="1:16" hidden="1" x14ac:dyDescent="0.25">
      <c r="A19" s="133" t="s">
        <v>127</v>
      </c>
      <c r="B19" s="128" t="s">
        <v>128</v>
      </c>
      <c r="C19" s="149"/>
      <c r="D19" s="149"/>
      <c r="E19" s="149"/>
      <c r="F19" s="149"/>
      <c r="G19" s="149"/>
      <c r="H19" s="149"/>
      <c r="I19" s="149"/>
      <c r="J19" s="149"/>
      <c r="K19" s="149"/>
      <c r="L19" s="149"/>
      <c r="M19" s="149"/>
      <c r="N19" s="149"/>
      <c r="O19" s="154">
        <f t="shared" si="3"/>
        <v>0</v>
      </c>
    </row>
    <row r="20" spans="1:16" hidden="1" x14ac:dyDescent="0.25">
      <c r="A20" s="131" t="s">
        <v>129</v>
      </c>
      <c r="B20" s="128" t="s">
        <v>130</v>
      </c>
      <c r="C20" s="149"/>
      <c r="D20" s="149"/>
      <c r="E20" s="149"/>
      <c r="F20" s="149"/>
      <c r="G20" s="149"/>
      <c r="H20" s="149"/>
      <c r="I20" s="149"/>
      <c r="J20" s="149"/>
      <c r="K20" s="149"/>
      <c r="L20" s="149"/>
      <c r="M20" s="149"/>
      <c r="N20" s="149"/>
      <c r="O20" s="154">
        <f t="shared" si="3"/>
        <v>0</v>
      </c>
    </row>
    <row r="21" spans="1:16" s="143" customFormat="1" x14ac:dyDescent="0.25">
      <c r="A21" s="155" t="s">
        <v>254</v>
      </c>
      <c r="B21" s="142"/>
      <c r="C21" s="154">
        <f t="shared" ref="C21:N21" si="6">SUM(C15:C20)</f>
        <v>2100500</v>
      </c>
      <c r="D21" s="154">
        <f t="shared" si="6"/>
        <v>2100500</v>
      </c>
      <c r="E21" s="154">
        <f t="shared" si="6"/>
        <v>2100500</v>
      </c>
      <c r="F21" s="154">
        <f t="shared" si="6"/>
        <v>2100500</v>
      </c>
      <c r="G21" s="154">
        <f t="shared" si="6"/>
        <v>2100500</v>
      </c>
      <c r="H21" s="154">
        <f t="shared" si="6"/>
        <v>2100500</v>
      </c>
      <c r="I21" s="154">
        <f t="shared" si="6"/>
        <v>2100500</v>
      </c>
      <c r="J21" s="154">
        <f t="shared" si="6"/>
        <v>2100500</v>
      </c>
      <c r="K21" s="154">
        <f t="shared" si="6"/>
        <v>2100500</v>
      </c>
      <c r="L21" s="154">
        <f t="shared" si="6"/>
        <v>2100500</v>
      </c>
      <c r="M21" s="154">
        <f t="shared" si="6"/>
        <v>2100500</v>
      </c>
      <c r="N21" s="154">
        <f t="shared" si="6"/>
        <v>2100500</v>
      </c>
      <c r="O21" s="154">
        <f t="shared" si="3"/>
        <v>25206000</v>
      </c>
      <c r="P21" s="173" t="s">
        <v>264</v>
      </c>
    </row>
    <row r="22" spans="1:16" s="171" customFormat="1" x14ac:dyDescent="0.25">
      <c r="A22" s="169" t="s">
        <v>131</v>
      </c>
      <c r="B22" s="170"/>
      <c r="C22" s="161">
        <f>C30+C38+C43</f>
        <v>721612.75589030155</v>
      </c>
      <c r="D22" s="161">
        <f t="shared" ref="D22:N22" si="7">D30+D38+D43</f>
        <v>721612.75589030155</v>
      </c>
      <c r="E22" s="161">
        <f t="shared" si="7"/>
        <v>721612.75589030155</v>
      </c>
      <c r="F22" s="161">
        <f t="shared" si="7"/>
        <v>721612.75589030155</v>
      </c>
      <c r="G22" s="161">
        <f t="shared" si="7"/>
        <v>721612.75589030155</v>
      </c>
      <c r="H22" s="161">
        <f t="shared" si="7"/>
        <v>721612.75589030155</v>
      </c>
      <c r="I22" s="161">
        <f t="shared" si="7"/>
        <v>721612.75589030155</v>
      </c>
      <c r="J22" s="161">
        <f t="shared" si="7"/>
        <v>721612.75589030155</v>
      </c>
      <c r="K22" s="161">
        <f t="shared" si="7"/>
        <v>721612.75589030155</v>
      </c>
      <c r="L22" s="161">
        <f t="shared" si="7"/>
        <v>721612.75589030155</v>
      </c>
      <c r="M22" s="161">
        <f t="shared" si="7"/>
        <v>721612.75589030155</v>
      </c>
      <c r="N22" s="161">
        <f t="shared" si="7"/>
        <v>721612.75589030155</v>
      </c>
      <c r="O22" s="161">
        <f t="shared" si="3"/>
        <v>8659353.070683619</v>
      </c>
    </row>
    <row r="23" spans="1:16" hidden="1" x14ac:dyDescent="0.25">
      <c r="A23" s="126" t="s">
        <v>257</v>
      </c>
      <c r="B23" s="135"/>
      <c r="C23" s="149"/>
      <c r="D23" s="149"/>
      <c r="E23" s="149"/>
      <c r="F23" s="149"/>
      <c r="G23" s="149"/>
      <c r="H23" s="149"/>
      <c r="I23" s="149"/>
      <c r="J23" s="149"/>
      <c r="K23" s="149"/>
      <c r="L23" s="149"/>
      <c r="M23" s="149"/>
      <c r="N23" s="149"/>
      <c r="O23" s="154">
        <f t="shared" si="3"/>
        <v>0</v>
      </c>
    </row>
    <row r="24" spans="1:16" s="166" customFormat="1" ht="30.75" hidden="1" customHeight="1" x14ac:dyDescent="0.25">
      <c r="A24" s="163" t="s">
        <v>132</v>
      </c>
      <c r="B24" s="164" t="s">
        <v>144</v>
      </c>
      <c r="C24" s="165"/>
      <c r="D24" s="165"/>
      <c r="E24" s="165"/>
      <c r="F24" s="165"/>
      <c r="G24" s="165"/>
      <c r="H24" s="165"/>
      <c r="I24" s="165"/>
      <c r="J24" s="165"/>
      <c r="K24" s="165"/>
      <c r="L24" s="165"/>
      <c r="M24" s="165"/>
      <c r="N24" s="165"/>
      <c r="O24" s="158">
        <f t="shared" si="3"/>
        <v>0</v>
      </c>
    </row>
    <row r="25" spans="1:16" ht="15" hidden="1" customHeight="1" x14ac:dyDescent="0.25">
      <c r="A25" s="129" t="s">
        <v>133</v>
      </c>
      <c r="B25" s="137" t="s">
        <v>145</v>
      </c>
      <c r="C25" s="149"/>
      <c r="D25" s="149"/>
      <c r="E25" s="149"/>
      <c r="F25" s="149"/>
      <c r="G25" s="149"/>
      <c r="H25" s="149"/>
      <c r="I25" s="149"/>
      <c r="J25" s="149"/>
      <c r="K25" s="149"/>
      <c r="L25" s="149"/>
      <c r="M25" s="149"/>
      <c r="N25" s="149"/>
      <c r="O25" s="154">
        <f t="shared" si="3"/>
        <v>0</v>
      </c>
    </row>
    <row r="26" spans="1:16" hidden="1" x14ac:dyDescent="0.25">
      <c r="A26" s="136" t="s">
        <v>134</v>
      </c>
      <c r="B26" s="137" t="s">
        <v>146</v>
      </c>
      <c r="C26" s="149"/>
      <c r="D26" s="149"/>
      <c r="E26" s="149"/>
      <c r="F26" s="149"/>
      <c r="G26" s="149"/>
      <c r="H26" s="149"/>
      <c r="I26" s="149"/>
      <c r="J26" s="149"/>
      <c r="K26" s="149"/>
      <c r="L26" s="149"/>
      <c r="M26" s="149"/>
      <c r="N26" s="149"/>
      <c r="O26" s="154">
        <f t="shared" si="3"/>
        <v>0</v>
      </c>
    </row>
    <row r="27" spans="1:16" hidden="1" x14ac:dyDescent="0.25">
      <c r="A27" s="136" t="s">
        <v>135</v>
      </c>
      <c r="B27" s="137" t="s">
        <v>147</v>
      </c>
      <c r="C27" s="149"/>
      <c r="D27" s="149"/>
      <c r="E27" s="149"/>
      <c r="F27" s="149"/>
      <c r="G27" s="149"/>
      <c r="H27" s="149"/>
      <c r="I27" s="149"/>
      <c r="J27" s="149"/>
      <c r="K27" s="149"/>
      <c r="L27" s="149"/>
      <c r="M27" s="149"/>
      <c r="N27" s="149"/>
      <c r="O27" s="154">
        <f t="shared" si="3"/>
        <v>0</v>
      </c>
    </row>
    <row r="28" spans="1:16" hidden="1" x14ac:dyDescent="0.25">
      <c r="A28" s="136" t="s">
        <v>136</v>
      </c>
      <c r="B28" s="139" t="s">
        <v>148</v>
      </c>
      <c r="C28" s="149"/>
      <c r="D28" s="149"/>
      <c r="E28" s="149"/>
      <c r="F28" s="149"/>
      <c r="G28" s="149"/>
      <c r="H28" s="149"/>
      <c r="I28" s="149"/>
      <c r="J28" s="149"/>
      <c r="K28" s="149"/>
      <c r="L28" s="149"/>
      <c r="M28" s="149"/>
      <c r="N28" s="149"/>
      <c r="O28" s="154">
        <f t="shared" si="3"/>
        <v>0</v>
      </c>
    </row>
    <row r="29" spans="1:16" ht="21" customHeight="1" x14ac:dyDescent="0.25">
      <c r="A29" s="138" t="s">
        <v>137</v>
      </c>
      <c r="B29" s="137" t="s">
        <v>149</v>
      </c>
      <c r="C29" s="149">
        <f>PL!C19</f>
        <v>719480.38496202126</v>
      </c>
      <c r="D29" s="149">
        <f>PL!D19</f>
        <v>719480.38496202126</v>
      </c>
      <c r="E29" s="149">
        <f>PL!E19</f>
        <v>719480.38496202126</v>
      </c>
      <c r="F29" s="149">
        <f>PL!F19</f>
        <v>719480.38496202126</v>
      </c>
      <c r="G29" s="149">
        <f>PL!G19</f>
        <v>719480.38496202126</v>
      </c>
      <c r="H29" s="149">
        <f>PL!H19</f>
        <v>719480.38496202126</v>
      </c>
      <c r="I29" s="149">
        <f>PL!I19</f>
        <v>719480.38496202126</v>
      </c>
      <c r="J29" s="149">
        <f>PL!J19</f>
        <v>719480.38496202126</v>
      </c>
      <c r="K29" s="149">
        <f>PL!K19</f>
        <v>719480.38496202126</v>
      </c>
      <c r="L29" s="149">
        <f>PL!L19</f>
        <v>719480.38496202126</v>
      </c>
      <c r="M29" s="149">
        <f>PL!M19</f>
        <v>719480.38496202126</v>
      </c>
      <c r="N29" s="149">
        <f>PL!N19</f>
        <v>719480.38496202126</v>
      </c>
      <c r="O29" s="154">
        <f t="shared" si="3"/>
        <v>8633764.6195442546</v>
      </c>
    </row>
    <row r="30" spans="1:16" s="143" customFormat="1" x14ac:dyDescent="0.25">
      <c r="A30" s="126" t="s">
        <v>258</v>
      </c>
      <c r="B30" s="135"/>
      <c r="C30" s="154">
        <f>SUM(C24:C29)</f>
        <v>719480.38496202126</v>
      </c>
      <c r="D30" s="154">
        <f t="shared" ref="D30:N30" si="8">SUM(D24:D29)</f>
        <v>719480.38496202126</v>
      </c>
      <c r="E30" s="154">
        <f t="shared" si="8"/>
        <v>719480.38496202126</v>
      </c>
      <c r="F30" s="154">
        <f t="shared" si="8"/>
        <v>719480.38496202126</v>
      </c>
      <c r="G30" s="154">
        <f t="shared" si="8"/>
        <v>719480.38496202126</v>
      </c>
      <c r="H30" s="154">
        <f t="shared" si="8"/>
        <v>719480.38496202126</v>
      </c>
      <c r="I30" s="154">
        <f t="shared" si="8"/>
        <v>719480.38496202126</v>
      </c>
      <c r="J30" s="154">
        <f t="shared" si="8"/>
        <v>719480.38496202126</v>
      </c>
      <c r="K30" s="154">
        <f t="shared" si="8"/>
        <v>719480.38496202126</v>
      </c>
      <c r="L30" s="154">
        <f t="shared" si="8"/>
        <v>719480.38496202126</v>
      </c>
      <c r="M30" s="154">
        <f t="shared" si="8"/>
        <v>719480.38496202126</v>
      </c>
      <c r="N30" s="154">
        <f t="shared" si="8"/>
        <v>719480.38496202126</v>
      </c>
      <c r="O30" s="154">
        <f t="shared" si="3"/>
        <v>8633764.6195442546</v>
      </c>
      <c r="P30" s="173" t="s">
        <v>265</v>
      </c>
    </row>
    <row r="31" spans="1:16" hidden="1" x14ac:dyDescent="0.25">
      <c r="A31" s="126" t="s">
        <v>259</v>
      </c>
      <c r="B31" s="135"/>
      <c r="C31" s="149"/>
      <c r="D31" s="149"/>
      <c r="E31" s="149"/>
      <c r="F31" s="149"/>
      <c r="G31" s="149"/>
      <c r="H31" s="149"/>
      <c r="I31" s="149"/>
      <c r="J31" s="149"/>
      <c r="K31" s="149"/>
      <c r="L31" s="149"/>
      <c r="M31" s="149"/>
      <c r="N31" s="149"/>
      <c r="O31" s="154">
        <f t="shared" si="3"/>
        <v>0</v>
      </c>
    </row>
    <row r="32" spans="1:16" hidden="1" x14ac:dyDescent="0.25">
      <c r="A32" s="136" t="s">
        <v>138</v>
      </c>
      <c r="B32" s="137" t="s">
        <v>150</v>
      </c>
      <c r="C32" s="149"/>
      <c r="D32" s="149"/>
      <c r="E32" s="149"/>
      <c r="F32" s="149"/>
      <c r="G32" s="149"/>
      <c r="H32" s="149"/>
      <c r="I32" s="149"/>
      <c r="J32" s="149"/>
      <c r="K32" s="149"/>
      <c r="L32" s="149"/>
      <c r="M32" s="149"/>
      <c r="N32" s="149"/>
      <c r="O32" s="154">
        <f t="shared" si="3"/>
        <v>0</v>
      </c>
    </row>
    <row r="33" spans="1:16" hidden="1" x14ac:dyDescent="0.25">
      <c r="A33" s="136" t="s">
        <v>139</v>
      </c>
      <c r="B33" s="137" t="s">
        <v>151</v>
      </c>
      <c r="C33" s="149"/>
      <c r="D33" s="149"/>
      <c r="E33" s="149"/>
      <c r="F33" s="149"/>
      <c r="G33" s="149"/>
      <c r="H33" s="149"/>
      <c r="I33" s="149"/>
      <c r="J33" s="149"/>
      <c r="K33" s="149"/>
      <c r="L33" s="149"/>
      <c r="M33" s="149"/>
      <c r="N33" s="149"/>
      <c r="O33" s="154">
        <f t="shared" si="3"/>
        <v>0</v>
      </c>
    </row>
    <row r="34" spans="1:16" hidden="1" x14ac:dyDescent="0.25">
      <c r="A34" s="136" t="s">
        <v>140</v>
      </c>
      <c r="B34" s="125" t="s">
        <v>152</v>
      </c>
      <c r="C34" s="149"/>
      <c r="D34" s="149"/>
      <c r="E34" s="149"/>
      <c r="F34" s="149"/>
      <c r="G34" s="149"/>
      <c r="H34" s="149"/>
      <c r="I34" s="149"/>
      <c r="J34" s="149"/>
      <c r="K34" s="149"/>
      <c r="L34" s="149"/>
      <c r="M34" s="149"/>
      <c r="N34" s="149"/>
      <c r="O34" s="154">
        <f t="shared" si="3"/>
        <v>0</v>
      </c>
    </row>
    <row r="35" spans="1:16" hidden="1" x14ac:dyDescent="0.25">
      <c r="A35" s="140" t="s">
        <v>141</v>
      </c>
      <c r="B35" s="137" t="s">
        <v>153</v>
      </c>
      <c r="C35" s="149"/>
      <c r="D35" s="149"/>
      <c r="E35" s="149"/>
      <c r="F35" s="149"/>
      <c r="G35" s="149"/>
      <c r="H35" s="149"/>
      <c r="I35" s="149"/>
      <c r="J35" s="149"/>
      <c r="K35" s="149"/>
      <c r="L35" s="149"/>
      <c r="M35" s="149"/>
      <c r="N35" s="149"/>
      <c r="O35" s="154">
        <f t="shared" si="3"/>
        <v>0</v>
      </c>
    </row>
    <row r="36" spans="1:16" s="143" customFormat="1" hidden="1" x14ac:dyDescent="0.25">
      <c r="A36" s="126" t="s">
        <v>256</v>
      </c>
      <c r="B36" s="135"/>
      <c r="C36" s="154"/>
      <c r="D36" s="154"/>
      <c r="E36" s="154"/>
      <c r="F36" s="154"/>
      <c r="G36" s="154"/>
      <c r="H36" s="154"/>
      <c r="I36" s="154"/>
      <c r="J36" s="154"/>
      <c r="K36" s="154"/>
      <c r="L36" s="154"/>
      <c r="M36" s="154"/>
      <c r="N36" s="154"/>
      <c r="O36" s="154">
        <f t="shared" si="3"/>
        <v>0</v>
      </c>
    </row>
    <row r="37" spans="1:16" hidden="1" x14ac:dyDescent="0.25">
      <c r="A37" s="126" t="s">
        <v>260</v>
      </c>
      <c r="B37" s="135"/>
      <c r="C37" s="149"/>
      <c r="D37" s="149"/>
      <c r="E37" s="149"/>
      <c r="F37" s="149"/>
      <c r="G37" s="149"/>
      <c r="H37" s="149"/>
      <c r="I37" s="149"/>
      <c r="J37" s="149"/>
      <c r="K37" s="149"/>
      <c r="L37" s="149"/>
      <c r="M37" s="149"/>
      <c r="N37" s="149"/>
      <c r="O37" s="154">
        <f t="shared" si="3"/>
        <v>0</v>
      </c>
    </row>
    <row r="38" spans="1:16" x14ac:dyDescent="0.25">
      <c r="A38" s="136" t="s">
        <v>138</v>
      </c>
      <c r="B38" s="137" t="s">
        <v>154</v>
      </c>
      <c r="C38" s="149">
        <v>1066.1854641401003</v>
      </c>
      <c r="D38" s="149">
        <v>1066.1854641401003</v>
      </c>
      <c r="E38" s="149">
        <v>1066.1854641401003</v>
      </c>
      <c r="F38" s="149">
        <v>1066.1854641401003</v>
      </c>
      <c r="G38" s="149">
        <v>1066.1854641401003</v>
      </c>
      <c r="H38" s="149">
        <v>1066.1854641401003</v>
      </c>
      <c r="I38" s="149">
        <v>1066.1854641401003</v>
      </c>
      <c r="J38" s="149">
        <v>1066.1854641401003</v>
      </c>
      <c r="K38" s="149">
        <v>1066.1854641401003</v>
      </c>
      <c r="L38" s="149">
        <v>1066.1854641401003</v>
      </c>
      <c r="M38" s="149">
        <v>1066.1854641401003</v>
      </c>
      <c r="N38" s="149">
        <v>1066.1854641401003</v>
      </c>
      <c r="O38" s="154">
        <f>SUM(C38:N38)</f>
        <v>12794.225569681204</v>
      </c>
      <c r="P38" t="s">
        <v>266</v>
      </c>
    </row>
    <row r="39" spans="1:16" hidden="1" x14ac:dyDescent="0.25">
      <c r="A39" s="136" t="s">
        <v>142</v>
      </c>
      <c r="B39" s="137" t="s">
        <v>155</v>
      </c>
      <c r="C39" s="149"/>
      <c r="D39" s="149"/>
      <c r="E39" s="149"/>
      <c r="F39" s="149"/>
      <c r="G39" s="149"/>
      <c r="H39" s="149"/>
      <c r="I39" s="149"/>
      <c r="J39" s="149"/>
      <c r="K39" s="149"/>
      <c r="L39" s="149"/>
      <c r="M39" s="149"/>
      <c r="N39" s="149"/>
      <c r="O39" s="154">
        <f t="shared" ref="O39:O41" si="9">SUM(C39:N39)</f>
        <v>0</v>
      </c>
    </row>
    <row r="40" spans="1:16" hidden="1" x14ac:dyDescent="0.25">
      <c r="A40" s="136" t="s">
        <v>143</v>
      </c>
      <c r="B40" s="137">
        <v>1530</v>
      </c>
      <c r="C40" s="149"/>
      <c r="D40" s="149"/>
      <c r="E40" s="149"/>
      <c r="F40" s="149"/>
      <c r="G40" s="149"/>
      <c r="H40" s="149"/>
      <c r="I40" s="149"/>
      <c r="J40" s="149"/>
      <c r="K40" s="149"/>
      <c r="L40" s="149"/>
      <c r="M40" s="149"/>
      <c r="N40" s="149"/>
      <c r="O40" s="154">
        <f t="shared" si="9"/>
        <v>0</v>
      </c>
    </row>
    <row r="41" spans="1:16" hidden="1" x14ac:dyDescent="0.25">
      <c r="A41" s="136" t="s">
        <v>140</v>
      </c>
      <c r="B41" s="137">
        <v>1540</v>
      </c>
      <c r="C41" s="149"/>
      <c r="D41" s="149"/>
      <c r="E41" s="149"/>
      <c r="F41" s="149"/>
      <c r="G41" s="149"/>
      <c r="H41" s="149"/>
      <c r="I41" s="149"/>
      <c r="J41" s="149"/>
      <c r="K41" s="149"/>
      <c r="L41" s="149"/>
      <c r="M41" s="149"/>
      <c r="N41" s="149"/>
      <c r="O41" s="154">
        <f t="shared" si="9"/>
        <v>0</v>
      </c>
    </row>
    <row r="42" spans="1:16" hidden="1" x14ac:dyDescent="0.25">
      <c r="A42" s="140" t="s">
        <v>141</v>
      </c>
      <c r="B42" s="125">
        <v>1550</v>
      </c>
      <c r="C42" s="149"/>
      <c r="D42" s="149"/>
      <c r="E42" s="149"/>
      <c r="F42" s="149"/>
      <c r="G42" s="149"/>
      <c r="H42" s="149"/>
      <c r="I42" s="149"/>
      <c r="J42" s="149"/>
      <c r="K42" s="149"/>
      <c r="L42" s="149"/>
      <c r="M42" s="149"/>
      <c r="N42" s="149"/>
      <c r="O42" s="154">
        <f>SUM(C42:N42)</f>
        <v>0</v>
      </c>
    </row>
    <row r="43" spans="1:16" s="143" customFormat="1" x14ac:dyDescent="0.25">
      <c r="A43" s="156" t="s">
        <v>255</v>
      </c>
      <c r="B43" s="157"/>
      <c r="C43" s="154">
        <f>SUM(C38:C42)</f>
        <v>1066.1854641401003</v>
      </c>
      <c r="D43" s="154">
        <f t="shared" ref="D43:N43" si="10">SUM(D38:D42)</f>
        <v>1066.1854641401003</v>
      </c>
      <c r="E43" s="154">
        <f t="shared" si="10"/>
        <v>1066.1854641401003</v>
      </c>
      <c r="F43" s="154">
        <f t="shared" si="10"/>
        <v>1066.1854641401003</v>
      </c>
      <c r="G43" s="154">
        <f t="shared" si="10"/>
        <v>1066.1854641401003</v>
      </c>
      <c r="H43" s="154">
        <f t="shared" si="10"/>
        <v>1066.1854641401003</v>
      </c>
      <c r="I43" s="154">
        <f t="shared" si="10"/>
        <v>1066.1854641401003</v>
      </c>
      <c r="J43" s="154">
        <f t="shared" si="10"/>
        <v>1066.1854641401003</v>
      </c>
      <c r="K43" s="154">
        <f t="shared" si="10"/>
        <v>1066.1854641401003</v>
      </c>
      <c r="L43" s="154">
        <f t="shared" si="10"/>
        <v>1066.1854641401003</v>
      </c>
      <c r="M43" s="154">
        <f t="shared" si="10"/>
        <v>1066.1854641401003</v>
      </c>
      <c r="N43" s="154">
        <f t="shared" si="10"/>
        <v>1066.1854641401003</v>
      </c>
      <c r="O43" s="154">
        <f t="shared" si="1"/>
        <v>12794.225569681204</v>
      </c>
    </row>
    <row r="46" spans="1:16" x14ac:dyDescent="0.25">
      <c r="O46" s="159">
        <f>O22-O2</f>
        <v>-16555646.929316385</v>
      </c>
    </row>
  </sheetData>
  <autoFilter ref="A1:O46" xr:uid="{1A4B5B5C-329A-40D6-AC3D-8CE470B83773}">
    <filterColumn colId="14">
      <filters blank="1">
        <filter val="12 794,23"/>
        <filter val="-16 555 646,93"/>
        <filter val="25 206 000,00"/>
        <filter val="25 215 000,00"/>
        <filter val="8 633 764,62"/>
        <filter val="8 659 353,07"/>
        <filter val="9 000,00"/>
      </filters>
    </filterColumn>
  </autoFilter>
  <phoneticPr fontId="16" type="noConversion"/>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38947-578A-48C2-A3FD-2DA768E0058F}">
  <sheetPr filterMode="1"/>
  <dimension ref="A1:P25"/>
  <sheetViews>
    <sheetView workbookViewId="0">
      <selection activeCell="A34" sqref="A34"/>
    </sheetView>
  </sheetViews>
  <sheetFormatPr defaultRowHeight="15" x14ac:dyDescent="0.25"/>
  <cols>
    <col min="1" max="1" width="53.42578125" style="152" customWidth="1"/>
    <col min="2" max="2" width="9.140625" customWidth="1"/>
    <col min="3" max="3" width="12.5703125" style="119" hidden="1" customWidth="1"/>
    <col min="4" max="14" width="12.85546875" hidden="1" customWidth="1"/>
    <col min="15" max="15" width="13.7109375" style="143" customWidth="1"/>
  </cols>
  <sheetData>
    <row r="1" spans="1:16" x14ac:dyDescent="0.25">
      <c r="A1" s="152" t="s">
        <v>203</v>
      </c>
      <c r="B1" s="152"/>
      <c r="C1" s="150" t="s">
        <v>157</v>
      </c>
      <c r="D1" s="150" t="s">
        <v>158</v>
      </c>
      <c r="E1" s="150" t="s">
        <v>159</v>
      </c>
      <c r="F1" s="150" t="s">
        <v>160</v>
      </c>
      <c r="G1" s="150" t="s">
        <v>161</v>
      </c>
      <c r="H1" s="150" t="s">
        <v>162</v>
      </c>
      <c r="I1" s="150" t="s">
        <v>163</v>
      </c>
      <c r="J1" s="150" t="s">
        <v>164</v>
      </c>
      <c r="K1" s="150" t="s">
        <v>165</v>
      </c>
      <c r="L1" s="150" t="s">
        <v>166</v>
      </c>
      <c r="M1" s="150" t="s">
        <v>167</v>
      </c>
      <c r="N1" s="150" t="s">
        <v>168</v>
      </c>
      <c r="O1" s="150" t="s">
        <v>211</v>
      </c>
    </row>
    <row r="2" spans="1:16" x14ac:dyDescent="0.25">
      <c r="A2" s="152" t="s">
        <v>196</v>
      </c>
      <c r="B2">
        <v>2110</v>
      </c>
      <c r="C2" s="119">
        <f t="shared" ref="C2:N2" si="0">(36000/12)*1000</f>
        <v>3000000</v>
      </c>
      <c r="D2" s="119">
        <f t="shared" si="0"/>
        <v>3000000</v>
      </c>
      <c r="E2" s="119">
        <f t="shared" si="0"/>
        <v>3000000</v>
      </c>
      <c r="F2" s="119">
        <f t="shared" si="0"/>
        <v>3000000</v>
      </c>
      <c r="G2" s="119">
        <f t="shared" si="0"/>
        <v>3000000</v>
      </c>
      <c r="H2" s="119">
        <f t="shared" si="0"/>
        <v>3000000</v>
      </c>
      <c r="I2" s="119">
        <f t="shared" si="0"/>
        <v>3000000</v>
      </c>
      <c r="J2" s="119">
        <f t="shared" si="0"/>
        <v>3000000</v>
      </c>
      <c r="K2" s="119">
        <f t="shared" si="0"/>
        <v>3000000</v>
      </c>
      <c r="L2" s="119">
        <f t="shared" si="0"/>
        <v>3000000</v>
      </c>
      <c r="M2" s="119">
        <f t="shared" si="0"/>
        <v>3000000</v>
      </c>
      <c r="N2" s="119">
        <f t="shared" si="0"/>
        <v>3000000</v>
      </c>
      <c r="O2" s="151">
        <f>SUM(C2:N2)</f>
        <v>36000000</v>
      </c>
      <c r="P2" t="s">
        <v>91</v>
      </c>
    </row>
    <row r="3" spans="1:16" x14ac:dyDescent="0.25">
      <c r="A3" s="152" t="s">
        <v>179</v>
      </c>
      <c r="B3">
        <v>2120</v>
      </c>
      <c r="C3" s="119">
        <f>24000000/12+10000/(10*12)</f>
        <v>2000083.3333333333</v>
      </c>
      <c r="D3" s="119">
        <f t="shared" ref="D3:N3" si="1">24000000/12+10000/(10*12)</f>
        <v>2000083.3333333333</v>
      </c>
      <c r="E3" s="119">
        <f t="shared" si="1"/>
        <v>2000083.3333333333</v>
      </c>
      <c r="F3" s="119">
        <f t="shared" si="1"/>
        <v>2000083.3333333333</v>
      </c>
      <c r="G3" s="119">
        <f t="shared" si="1"/>
        <v>2000083.3333333333</v>
      </c>
      <c r="H3" s="119">
        <f t="shared" si="1"/>
        <v>2000083.3333333333</v>
      </c>
      <c r="I3" s="119">
        <f t="shared" si="1"/>
        <v>2000083.3333333333</v>
      </c>
      <c r="J3" s="119">
        <f t="shared" si="1"/>
        <v>2000083.3333333333</v>
      </c>
      <c r="K3" s="119">
        <f t="shared" si="1"/>
        <v>2000083.3333333333</v>
      </c>
      <c r="L3" s="119">
        <f t="shared" si="1"/>
        <v>2000083.3333333333</v>
      </c>
      <c r="M3" s="119">
        <f t="shared" si="1"/>
        <v>2000083.3333333333</v>
      </c>
      <c r="N3" s="119">
        <f t="shared" si="1"/>
        <v>2000083.3333333333</v>
      </c>
      <c r="O3" s="151">
        <f t="shared" ref="O3:O24" si="2">SUM(C3:N3)</f>
        <v>24000999.999999996</v>
      </c>
      <c r="P3" t="s">
        <v>267</v>
      </c>
    </row>
    <row r="4" spans="1:16" x14ac:dyDescent="0.25">
      <c r="A4" s="152" t="s">
        <v>180</v>
      </c>
      <c r="B4">
        <v>2100</v>
      </c>
      <c r="C4" s="119">
        <f>C2-C3</f>
        <v>999916.66666666674</v>
      </c>
      <c r="D4" s="119">
        <f t="shared" ref="D4:N4" si="3">D2-D3</f>
        <v>999916.66666666674</v>
      </c>
      <c r="E4" s="119">
        <f t="shared" si="3"/>
        <v>999916.66666666674</v>
      </c>
      <c r="F4" s="119">
        <f t="shared" si="3"/>
        <v>999916.66666666674</v>
      </c>
      <c r="G4" s="119">
        <f t="shared" si="3"/>
        <v>999916.66666666674</v>
      </c>
      <c r="H4" s="119">
        <f t="shared" si="3"/>
        <v>999916.66666666674</v>
      </c>
      <c r="I4" s="119">
        <f t="shared" si="3"/>
        <v>999916.66666666674</v>
      </c>
      <c r="J4" s="119">
        <f t="shared" si="3"/>
        <v>999916.66666666674</v>
      </c>
      <c r="K4" s="119">
        <f t="shared" si="3"/>
        <v>999916.66666666674</v>
      </c>
      <c r="L4" s="119">
        <f t="shared" si="3"/>
        <v>999916.66666666674</v>
      </c>
      <c r="M4" s="119">
        <f t="shared" si="3"/>
        <v>999916.66666666674</v>
      </c>
      <c r="N4" s="119">
        <f t="shared" si="3"/>
        <v>999916.66666666674</v>
      </c>
      <c r="O4" s="151">
        <f>O2-O3</f>
        <v>11999000.000000004</v>
      </c>
      <c r="P4" s="119" t="s">
        <v>268</v>
      </c>
    </row>
    <row r="5" spans="1:16" x14ac:dyDescent="0.25">
      <c r="A5" s="152" t="s">
        <v>181</v>
      </c>
      <c r="B5">
        <v>2210</v>
      </c>
      <c r="C5" s="119">
        <f>1200000/12+6000/12</f>
        <v>100500</v>
      </c>
      <c r="D5" s="119">
        <f t="shared" ref="D5:N5" si="4">1200000/12+6000/12</f>
        <v>100500</v>
      </c>
      <c r="E5" s="119">
        <f t="shared" si="4"/>
        <v>100500</v>
      </c>
      <c r="F5" s="119">
        <f t="shared" si="4"/>
        <v>100500</v>
      </c>
      <c r="G5" s="119">
        <f t="shared" si="4"/>
        <v>100500</v>
      </c>
      <c r="H5" s="119">
        <f t="shared" si="4"/>
        <v>100500</v>
      </c>
      <c r="I5" s="119">
        <f t="shared" si="4"/>
        <v>100500</v>
      </c>
      <c r="J5" s="119">
        <f t="shared" si="4"/>
        <v>100500</v>
      </c>
      <c r="K5" s="119">
        <f t="shared" si="4"/>
        <v>100500</v>
      </c>
      <c r="L5" s="119">
        <f t="shared" si="4"/>
        <v>100500</v>
      </c>
      <c r="M5" s="119">
        <f t="shared" si="4"/>
        <v>100500</v>
      </c>
      <c r="N5" s="119">
        <f t="shared" si="4"/>
        <v>100500</v>
      </c>
      <c r="O5" s="151">
        <f t="shared" si="2"/>
        <v>1206000</v>
      </c>
      <c r="P5" t="s">
        <v>269</v>
      </c>
    </row>
    <row r="6" spans="1:16" hidden="1" x14ac:dyDescent="0.25">
      <c r="A6" s="152" t="s">
        <v>182</v>
      </c>
      <c r="B6">
        <v>2220</v>
      </c>
      <c r="D6" s="119"/>
      <c r="E6" s="119"/>
      <c r="F6" s="119"/>
      <c r="G6" s="119"/>
      <c r="H6" s="119"/>
      <c r="I6" s="119"/>
      <c r="J6" s="119"/>
      <c r="K6" s="119"/>
      <c r="L6" s="119"/>
      <c r="M6" s="119"/>
      <c r="N6" s="119"/>
      <c r="O6" s="151">
        <f t="shared" si="2"/>
        <v>0</v>
      </c>
    </row>
    <row r="7" spans="1:16" x14ac:dyDescent="0.25">
      <c r="A7" s="152" t="s">
        <v>183</v>
      </c>
      <c r="B7">
        <v>2200</v>
      </c>
      <c r="C7" s="119">
        <f>C4-C5-C6</f>
        <v>899416.66666666674</v>
      </c>
      <c r="D7" s="119">
        <f t="shared" ref="D7:N7" si="5">D4-D5-D6</f>
        <v>899416.66666666674</v>
      </c>
      <c r="E7" s="119">
        <f t="shared" si="5"/>
        <v>899416.66666666674</v>
      </c>
      <c r="F7" s="119">
        <f t="shared" si="5"/>
        <v>899416.66666666674</v>
      </c>
      <c r="G7" s="119">
        <f t="shared" si="5"/>
        <v>899416.66666666674</v>
      </c>
      <c r="H7" s="119">
        <f t="shared" si="5"/>
        <v>899416.66666666674</v>
      </c>
      <c r="I7" s="119">
        <f t="shared" si="5"/>
        <v>899416.66666666674</v>
      </c>
      <c r="J7" s="119">
        <f t="shared" si="5"/>
        <v>899416.66666666674</v>
      </c>
      <c r="K7" s="119">
        <f t="shared" si="5"/>
        <v>899416.66666666674</v>
      </c>
      <c r="L7" s="119">
        <f t="shared" si="5"/>
        <v>899416.66666666674</v>
      </c>
      <c r="M7" s="119">
        <f t="shared" si="5"/>
        <v>899416.66666666674</v>
      </c>
      <c r="N7" s="119">
        <f t="shared" si="5"/>
        <v>899416.66666666674</v>
      </c>
      <c r="O7" s="151">
        <f>O4-O5</f>
        <v>10793000.000000004</v>
      </c>
      <c r="P7" t="s">
        <v>274</v>
      </c>
    </row>
    <row r="8" spans="1:16" hidden="1" x14ac:dyDescent="0.25">
      <c r="A8" s="152" t="s">
        <v>184</v>
      </c>
      <c r="B8">
        <v>2310</v>
      </c>
      <c r="O8" s="151">
        <f t="shared" si="2"/>
        <v>0</v>
      </c>
    </row>
    <row r="9" spans="1:16" hidden="1" x14ac:dyDescent="0.25">
      <c r="A9" s="152" t="s">
        <v>185</v>
      </c>
      <c r="B9">
        <v>2320</v>
      </c>
      <c r="O9" s="151">
        <f t="shared" si="2"/>
        <v>0</v>
      </c>
    </row>
    <row r="10" spans="1:16" x14ac:dyDescent="0.25">
      <c r="A10" s="152" t="s">
        <v>186</v>
      </c>
      <c r="B10">
        <v>2330</v>
      </c>
      <c r="C10" s="119">
        <f>794.225569681203/12</f>
        <v>66.185464140100251</v>
      </c>
      <c r="D10" s="119">
        <f t="shared" ref="D10:N10" si="6">794.225569681203/12</f>
        <v>66.185464140100251</v>
      </c>
      <c r="E10" s="119">
        <f t="shared" si="6"/>
        <v>66.185464140100251</v>
      </c>
      <c r="F10" s="119">
        <f t="shared" si="6"/>
        <v>66.185464140100251</v>
      </c>
      <c r="G10" s="119">
        <f t="shared" si="6"/>
        <v>66.185464140100251</v>
      </c>
      <c r="H10" s="119">
        <f t="shared" si="6"/>
        <v>66.185464140100251</v>
      </c>
      <c r="I10" s="119">
        <f t="shared" si="6"/>
        <v>66.185464140100251</v>
      </c>
      <c r="J10" s="119">
        <f t="shared" si="6"/>
        <v>66.185464140100251</v>
      </c>
      <c r="K10" s="119">
        <f t="shared" si="6"/>
        <v>66.185464140100251</v>
      </c>
      <c r="L10" s="119">
        <f t="shared" si="6"/>
        <v>66.185464140100251</v>
      </c>
      <c r="M10" s="119">
        <f t="shared" si="6"/>
        <v>66.185464140100251</v>
      </c>
      <c r="N10" s="119">
        <f t="shared" si="6"/>
        <v>66.185464140100251</v>
      </c>
      <c r="O10" s="151">
        <f t="shared" si="2"/>
        <v>794.22556968120318</v>
      </c>
      <c r="P10" t="s">
        <v>270</v>
      </c>
    </row>
    <row r="11" spans="1:16" hidden="1" x14ac:dyDescent="0.25">
      <c r="A11" s="152" t="s">
        <v>187</v>
      </c>
      <c r="B11">
        <v>2340</v>
      </c>
      <c r="O11" s="151">
        <f t="shared" si="2"/>
        <v>0</v>
      </c>
    </row>
    <row r="12" spans="1:16" hidden="1" x14ac:dyDescent="0.25">
      <c r="A12" s="152" t="s">
        <v>188</v>
      </c>
      <c r="B12">
        <v>2350</v>
      </c>
      <c r="O12" s="151">
        <f t="shared" si="2"/>
        <v>0</v>
      </c>
    </row>
    <row r="13" spans="1:16" x14ac:dyDescent="0.25">
      <c r="A13" s="152" t="s">
        <v>189</v>
      </c>
      <c r="B13">
        <v>2300</v>
      </c>
      <c r="C13" s="119">
        <f t="shared" ref="C13:N13" si="7">C7+C8+C9+C11-C10-C12</f>
        <v>899350.4812025266</v>
      </c>
      <c r="D13" s="119">
        <f t="shared" si="7"/>
        <v>899350.4812025266</v>
      </c>
      <c r="E13" s="119">
        <f t="shared" si="7"/>
        <v>899350.4812025266</v>
      </c>
      <c r="F13" s="119">
        <f t="shared" si="7"/>
        <v>899350.4812025266</v>
      </c>
      <c r="G13" s="119">
        <f t="shared" si="7"/>
        <v>899350.4812025266</v>
      </c>
      <c r="H13" s="119">
        <f t="shared" si="7"/>
        <v>899350.4812025266</v>
      </c>
      <c r="I13" s="119">
        <f t="shared" si="7"/>
        <v>899350.4812025266</v>
      </c>
      <c r="J13" s="119">
        <f t="shared" si="7"/>
        <v>899350.4812025266</v>
      </c>
      <c r="K13" s="119">
        <f t="shared" si="7"/>
        <v>899350.4812025266</v>
      </c>
      <c r="L13" s="119">
        <f t="shared" si="7"/>
        <v>899350.4812025266</v>
      </c>
      <c r="M13" s="119">
        <f t="shared" si="7"/>
        <v>899350.4812025266</v>
      </c>
      <c r="N13" s="119">
        <f t="shared" si="7"/>
        <v>899350.4812025266</v>
      </c>
      <c r="O13" s="151">
        <f>O7-O10</f>
        <v>10792205.774430323</v>
      </c>
      <c r="P13" t="s">
        <v>271</v>
      </c>
    </row>
    <row r="14" spans="1:16" x14ac:dyDescent="0.25">
      <c r="A14" s="152" t="s">
        <v>190</v>
      </c>
      <c r="B14">
        <v>2410</v>
      </c>
      <c r="C14" s="119">
        <f>C13*20/100</f>
        <v>179870.09624050531</v>
      </c>
      <c r="D14" s="119">
        <f t="shared" ref="D14:N14" si="8">D13*20/100</f>
        <v>179870.09624050531</v>
      </c>
      <c r="E14" s="119">
        <f t="shared" si="8"/>
        <v>179870.09624050531</v>
      </c>
      <c r="F14" s="119">
        <f t="shared" si="8"/>
        <v>179870.09624050531</v>
      </c>
      <c r="G14" s="119">
        <f t="shared" si="8"/>
        <v>179870.09624050531</v>
      </c>
      <c r="H14" s="119">
        <f t="shared" si="8"/>
        <v>179870.09624050531</v>
      </c>
      <c r="I14" s="119">
        <f t="shared" si="8"/>
        <v>179870.09624050531</v>
      </c>
      <c r="J14" s="119">
        <f t="shared" si="8"/>
        <v>179870.09624050531</v>
      </c>
      <c r="K14" s="119">
        <f t="shared" si="8"/>
        <v>179870.09624050531</v>
      </c>
      <c r="L14" s="119">
        <f t="shared" si="8"/>
        <v>179870.09624050531</v>
      </c>
      <c r="M14" s="119">
        <f t="shared" si="8"/>
        <v>179870.09624050531</v>
      </c>
      <c r="N14" s="119">
        <f t="shared" si="8"/>
        <v>179870.09624050531</v>
      </c>
      <c r="O14" s="151">
        <f t="shared" si="2"/>
        <v>2158441.1548860637</v>
      </c>
      <c r="P14" t="s">
        <v>272</v>
      </c>
    </row>
    <row r="15" spans="1:16" hidden="1" x14ac:dyDescent="0.25">
      <c r="A15" s="152" t="s">
        <v>191</v>
      </c>
      <c r="B15">
        <v>2421</v>
      </c>
      <c r="O15" s="151">
        <f t="shared" si="2"/>
        <v>0</v>
      </c>
    </row>
    <row r="16" spans="1:16" hidden="1" x14ac:dyDescent="0.25">
      <c r="A16" s="152" t="s">
        <v>192</v>
      </c>
      <c r="B16">
        <v>2430</v>
      </c>
      <c r="O16" s="151">
        <f t="shared" si="2"/>
        <v>0</v>
      </c>
    </row>
    <row r="17" spans="1:16" hidden="1" x14ac:dyDescent="0.25">
      <c r="A17" s="152" t="s">
        <v>193</v>
      </c>
      <c r="B17">
        <v>2450</v>
      </c>
      <c r="O17" s="151">
        <f t="shared" si="2"/>
        <v>0</v>
      </c>
    </row>
    <row r="18" spans="1:16" hidden="1" x14ac:dyDescent="0.25">
      <c r="A18" s="152" t="s">
        <v>194</v>
      </c>
      <c r="B18">
        <v>2460</v>
      </c>
      <c r="O18" s="151">
        <f t="shared" si="2"/>
        <v>0</v>
      </c>
    </row>
    <row r="19" spans="1:16" x14ac:dyDescent="0.25">
      <c r="A19" s="152" t="s">
        <v>195</v>
      </c>
      <c r="B19">
        <v>2400</v>
      </c>
      <c r="C19" s="119">
        <f>C13-C14</f>
        <v>719480.38496202126</v>
      </c>
      <c r="D19" s="119">
        <f t="shared" ref="D19:N19" si="9">D13-D14</f>
        <v>719480.38496202126</v>
      </c>
      <c r="E19" s="119">
        <f t="shared" si="9"/>
        <v>719480.38496202126</v>
      </c>
      <c r="F19" s="119">
        <f t="shared" si="9"/>
        <v>719480.38496202126</v>
      </c>
      <c r="G19" s="119">
        <f t="shared" si="9"/>
        <v>719480.38496202126</v>
      </c>
      <c r="H19" s="119">
        <f t="shared" si="9"/>
        <v>719480.38496202126</v>
      </c>
      <c r="I19" s="119">
        <f t="shared" si="9"/>
        <v>719480.38496202126</v>
      </c>
      <c r="J19" s="119">
        <f t="shared" si="9"/>
        <v>719480.38496202126</v>
      </c>
      <c r="K19" s="119">
        <f t="shared" si="9"/>
        <v>719480.38496202126</v>
      </c>
      <c r="L19" s="119">
        <f t="shared" si="9"/>
        <v>719480.38496202126</v>
      </c>
      <c r="M19" s="119">
        <f t="shared" si="9"/>
        <v>719480.38496202126</v>
      </c>
      <c r="N19" s="119">
        <f t="shared" si="9"/>
        <v>719480.38496202126</v>
      </c>
      <c r="O19" s="151">
        <f>O13-O14</f>
        <v>8633764.6195442602</v>
      </c>
      <c r="P19" t="s">
        <v>273</v>
      </c>
    </row>
    <row r="20" spans="1:16" ht="30" hidden="1" x14ac:dyDescent="0.25">
      <c r="A20" s="153" t="s">
        <v>197</v>
      </c>
      <c r="B20">
        <v>2510</v>
      </c>
      <c r="O20" s="151">
        <f t="shared" si="2"/>
        <v>0</v>
      </c>
    </row>
    <row r="21" spans="1:16" ht="30" hidden="1" x14ac:dyDescent="0.25">
      <c r="A21" s="153" t="s">
        <v>198</v>
      </c>
      <c r="B21">
        <v>2520</v>
      </c>
      <c r="O21" s="151">
        <f t="shared" si="2"/>
        <v>0</v>
      </c>
    </row>
    <row r="22" spans="1:16" hidden="1" x14ac:dyDescent="0.25">
      <c r="A22" s="152" t="s">
        <v>202</v>
      </c>
      <c r="B22">
        <v>2500</v>
      </c>
      <c r="O22" s="151">
        <f t="shared" si="2"/>
        <v>0</v>
      </c>
    </row>
    <row r="23" spans="1:16" hidden="1" x14ac:dyDescent="0.25">
      <c r="A23" s="152" t="s">
        <v>199</v>
      </c>
      <c r="B23">
        <v>2900</v>
      </c>
      <c r="O23" s="151">
        <f t="shared" si="2"/>
        <v>0</v>
      </c>
    </row>
    <row r="24" spans="1:16" hidden="1" x14ac:dyDescent="0.25">
      <c r="A24" s="152" t="s">
        <v>200</v>
      </c>
      <c r="B24">
        <v>2910</v>
      </c>
      <c r="O24" s="151">
        <f t="shared" si="2"/>
        <v>0</v>
      </c>
    </row>
    <row r="25" spans="1:16" x14ac:dyDescent="0.25">
      <c r="A25" s="152" t="s">
        <v>201</v>
      </c>
    </row>
  </sheetData>
  <autoFilter ref="A1:O25" xr:uid="{6FD59730-9A71-475A-938E-ACEBE73DEAF2}">
    <filterColumn colId="14">
      <filters blank="1">
        <filter val="1 206 000,00"/>
        <filter val="10 792 205,77"/>
        <filter val="10 793 000,00"/>
        <filter val="11 999 000,00"/>
        <filter val="2 158 441,15"/>
        <filter val="24 001 000,00"/>
        <filter val="36 000 000,00"/>
        <filter val="794,23"/>
        <filter val="8 633 764,62"/>
      </filters>
    </filterColumn>
  </autoFilter>
  <phoneticPr fontId="16" type="noConversion"/>
  <pageMargins left="0.7" right="0.7" top="0.75" bottom="0.75" header="0.3" footer="0.3"/>
  <ignoredErrors>
    <ignoredError sqref="O2" formulaRange="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DF147-1657-4DF1-836F-AC76959FFDBF}">
  <dimension ref="A1:B59"/>
  <sheetViews>
    <sheetView topLeftCell="A39" workbookViewId="0">
      <selection activeCell="D58" sqref="D58"/>
    </sheetView>
  </sheetViews>
  <sheetFormatPr defaultRowHeight="15" x14ac:dyDescent="0.25"/>
  <cols>
    <col min="1" max="1" width="54.7109375" customWidth="1"/>
  </cols>
  <sheetData>
    <row r="1" spans="1:2" x14ac:dyDescent="0.25">
      <c r="A1" t="s">
        <v>221</v>
      </c>
    </row>
    <row r="3" spans="1:2" x14ac:dyDescent="0.25">
      <c r="A3" t="s">
        <v>222</v>
      </c>
      <c r="B3">
        <v>4110</v>
      </c>
    </row>
    <row r="4" spans="1:2" x14ac:dyDescent="0.25">
      <c r="A4" t="s">
        <v>213</v>
      </c>
    </row>
    <row r="6" spans="1:2" x14ac:dyDescent="0.25">
      <c r="A6" s="2" t="s">
        <v>223</v>
      </c>
      <c r="B6">
        <v>4111</v>
      </c>
    </row>
    <row r="7" spans="1:2" ht="30" x14ac:dyDescent="0.25">
      <c r="A7" s="2" t="s">
        <v>224</v>
      </c>
      <c r="B7">
        <v>4112</v>
      </c>
    </row>
    <row r="8" spans="1:2" x14ac:dyDescent="0.25">
      <c r="A8" s="2" t="s">
        <v>225</v>
      </c>
      <c r="B8">
        <v>4113</v>
      </c>
    </row>
    <row r="9" spans="1:2" x14ac:dyDescent="0.25">
      <c r="A9" s="2" t="s">
        <v>226</v>
      </c>
      <c r="B9">
        <v>4119</v>
      </c>
    </row>
    <row r="10" spans="1:2" x14ac:dyDescent="0.25">
      <c r="A10" s="2" t="s">
        <v>227</v>
      </c>
      <c r="B10">
        <v>4120</v>
      </c>
    </row>
    <row r="11" spans="1:2" x14ac:dyDescent="0.25">
      <c r="A11" s="2" t="s">
        <v>213</v>
      </c>
    </row>
    <row r="12" spans="1:2" x14ac:dyDescent="0.25">
      <c r="A12" s="2"/>
    </row>
    <row r="13" spans="1:2" ht="30" x14ac:dyDescent="0.25">
      <c r="A13" s="2" t="s">
        <v>214</v>
      </c>
      <c r="B13">
        <v>4121</v>
      </c>
    </row>
    <row r="14" spans="1:2" x14ac:dyDescent="0.25">
      <c r="A14" s="2" t="s">
        <v>228</v>
      </c>
      <c r="B14">
        <v>4122</v>
      </c>
    </row>
    <row r="15" spans="1:2" x14ac:dyDescent="0.25">
      <c r="A15" s="2" t="s">
        <v>229</v>
      </c>
      <c r="B15">
        <v>4123</v>
      </c>
    </row>
    <row r="16" spans="1:2" x14ac:dyDescent="0.25">
      <c r="A16" s="2" t="s">
        <v>230</v>
      </c>
      <c r="B16">
        <v>4124</v>
      </c>
    </row>
    <row r="17" spans="1:2" x14ac:dyDescent="0.25">
      <c r="A17" s="2" t="s">
        <v>231</v>
      </c>
      <c r="B17">
        <v>4129</v>
      </c>
    </row>
    <row r="18" spans="1:2" x14ac:dyDescent="0.25">
      <c r="A18" s="2" t="s">
        <v>232</v>
      </c>
      <c r="B18">
        <v>4100</v>
      </c>
    </row>
    <row r="19" spans="1:2" x14ac:dyDescent="0.25">
      <c r="A19" t="s">
        <v>233</v>
      </c>
    </row>
    <row r="21" spans="1:2" x14ac:dyDescent="0.25">
      <c r="A21" s="2" t="s">
        <v>212</v>
      </c>
      <c r="B21">
        <v>4210</v>
      </c>
    </row>
    <row r="22" spans="1:2" x14ac:dyDescent="0.25">
      <c r="A22" s="2" t="s">
        <v>213</v>
      </c>
    </row>
    <row r="23" spans="1:2" x14ac:dyDescent="0.25">
      <c r="A23" s="2"/>
    </row>
    <row r="24" spans="1:2" ht="30" x14ac:dyDescent="0.25">
      <c r="A24" s="2" t="s">
        <v>234</v>
      </c>
      <c r="B24">
        <v>4211</v>
      </c>
    </row>
    <row r="25" spans="1:2" x14ac:dyDescent="0.25">
      <c r="A25" s="2" t="s">
        <v>235</v>
      </c>
      <c r="B25">
        <v>4212</v>
      </c>
    </row>
    <row r="26" spans="1:2" ht="45" x14ac:dyDescent="0.25">
      <c r="A26" s="2" t="s">
        <v>215</v>
      </c>
      <c r="B26">
        <v>4213</v>
      </c>
    </row>
    <row r="27" spans="1:2" ht="45" x14ac:dyDescent="0.25">
      <c r="A27" s="2" t="s">
        <v>236</v>
      </c>
      <c r="B27">
        <v>4214</v>
      </c>
    </row>
    <row r="28" spans="1:2" x14ac:dyDescent="0.25">
      <c r="A28" s="2" t="s">
        <v>226</v>
      </c>
      <c r="B28">
        <v>4219</v>
      </c>
    </row>
    <row r="29" spans="1:2" x14ac:dyDescent="0.25">
      <c r="A29" s="2" t="s">
        <v>227</v>
      </c>
      <c r="B29">
        <v>4220</v>
      </c>
    </row>
    <row r="30" spans="1:2" x14ac:dyDescent="0.25">
      <c r="A30" s="2" t="s">
        <v>213</v>
      </c>
    </row>
    <row r="31" spans="1:2" x14ac:dyDescent="0.25">
      <c r="A31" s="2"/>
    </row>
    <row r="32" spans="1:2" ht="45" x14ac:dyDescent="0.25">
      <c r="A32" s="2" t="s">
        <v>216</v>
      </c>
      <c r="B32">
        <v>4221</v>
      </c>
    </row>
    <row r="33" spans="1:2" ht="30" x14ac:dyDescent="0.25">
      <c r="A33" s="2" t="s">
        <v>237</v>
      </c>
      <c r="B33">
        <v>4222</v>
      </c>
    </row>
    <row r="34" spans="1:2" ht="45" x14ac:dyDescent="0.25">
      <c r="A34" s="2" t="s">
        <v>238</v>
      </c>
      <c r="B34">
        <v>4223</v>
      </c>
    </row>
    <row r="35" spans="1:2" ht="30" x14ac:dyDescent="0.25">
      <c r="A35" s="2" t="s">
        <v>239</v>
      </c>
      <c r="B35">
        <v>4224</v>
      </c>
    </row>
    <row r="36" spans="1:2" x14ac:dyDescent="0.25">
      <c r="A36" s="2" t="s">
        <v>231</v>
      </c>
      <c r="B36">
        <v>4229</v>
      </c>
    </row>
    <row r="37" spans="1:2" x14ac:dyDescent="0.25">
      <c r="A37" s="2" t="s">
        <v>240</v>
      </c>
      <c r="B37">
        <v>4200</v>
      </c>
    </row>
    <row r="38" spans="1:2" x14ac:dyDescent="0.25">
      <c r="A38" s="2" t="s">
        <v>241</v>
      </c>
    </row>
    <row r="39" spans="1:2" x14ac:dyDescent="0.25">
      <c r="A39" s="2"/>
    </row>
    <row r="40" spans="1:2" x14ac:dyDescent="0.25">
      <c r="A40" s="2" t="s">
        <v>212</v>
      </c>
      <c r="B40">
        <v>4310</v>
      </c>
    </row>
    <row r="41" spans="1:2" x14ac:dyDescent="0.25">
      <c r="A41" s="2" t="s">
        <v>213</v>
      </c>
    </row>
    <row r="43" spans="1:2" x14ac:dyDescent="0.25">
      <c r="A43" s="2" t="s">
        <v>217</v>
      </c>
      <c r="B43">
        <v>4311</v>
      </c>
    </row>
    <row r="44" spans="1:2" x14ac:dyDescent="0.25">
      <c r="A44" s="2" t="s">
        <v>218</v>
      </c>
      <c r="B44">
        <v>4312</v>
      </c>
    </row>
    <row r="45" spans="1:2" x14ac:dyDescent="0.25">
      <c r="A45" s="2" t="s">
        <v>242</v>
      </c>
      <c r="B45">
        <v>4313</v>
      </c>
    </row>
    <row r="46" spans="1:2" ht="30" x14ac:dyDescent="0.25">
      <c r="A46" s="2" t="s">
        <v>219</v>
      </c>
      <c r="B46">
        <v>4314</v>
      </c>
    </row>
    <row r="47" spans="1:2" x14ac:dyDescent="0.25">
      <c r="A47" s="2" t="s">
        <v>226</v>
      </c>
      <c r="B47">
        <v>4319</v>
      </c>
    </row>
    <row r="48" spans="1:2" x14ac:dyDescent="0.25">
      <c r="A48" t="s">
        <v>227</v>
      </c>
      <c r="B48">
        <v>4320</v>
      </c>
    </row>
    <row r="49" spans="1:2" x14ac:dyDescent="0.25">
      <c r="A49" t="s">
        <v>213</v>
      </c>
    </row>
    <row r="51" spans="1:2" x14ac:dyDescent="0.25">
      <c r="A51" t="s">
        <v>220</v>
      </c>
      <c r="B51">
        <v>4321</v>
      </c>
    </row>
    <row r="52" spans="1:2" x14ac:dyDescent="0.25">
      <c r="A52" t="s">
        <v>243</v>
      </c>
      <c r="B52">
        <v>4322</v>
      </c>
    </row>
    <row r="53" spans="1:2" x14ac:dyDescent="0.25">
      <c r="A53" t="s">
        <v>244</v>
      </c>
      <c r="B53">
        <v>4323</v>
      </c>
    </row>
    <row r="54" spans="1:2" x14ac:dyDescent="0.25">
      <c r="A54" t="s">
        <v>231</v>
      </c>
      <c r="B54">
        <v>4329</v>
      </c>
    </row>
    <row r="55" spans="1:2" x14ac:dyDescent="0.25">
      <c r="A55" t="s">
        <v>245</v>
      </c>
      <c r="B55">
        <v>4300</v>
      </c>
    </row>
    <row r="56" spans="1:2" x14ac:dyDescent="0.25">
      <c r="A56" t="s">
        <v>246</v>
      </c>
      <c r="B56">
        <v>4400</v>
      </c>
    </row>
    <row r="57" spans="1:2" x14ac:dyDescent="0.25">
      <c r="A57" t="s">
        <v>247</v>
      </c>
      <c r="B57">
        <v>4450</v>
      </c>
    </row>
    <row r="58" spans="1:2" x14ac:dyDescent="0.25">
      <c r="A58" t="s">
        <v>248</v>
      </c>
      <c r="B58">
        <v>4500</v>
      </c>
    </row>
    <row r="59" spans="1:2" x14ac:dyDescent="0.25">
      <c r="A59" t="s">
        <v>249</v>
      </c>
      <c r="B59">
        <v>4490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C8C09-E80A-4C5C-991D-88F1EF130352}">
  <dimension ref="A2:R57"/>
  <sheetViews>
    <sheetView topLeftCell="A43" workbookViewId="0">
      <selection activeCell="N52" sqref="N52"/>
    </sheetView>
  </sheetViews>
  <sheetFormatPr defaultRowHeight="15" x14ac:dyDescent="0.25"/>
  <sheetData>
    <row r="2" spans="1:8" x14ac:dyDescent="0.25">
      <c r="A2" t="s">
        <v>0</v>
      </c>
    </row>
    <row r="3" spans="1:8" x14ac:dyDescent="0.25">
      <c r="A3" t="s">
        <v>1</v>
      </c>
    </row>
    <row r="4" spans="1:8" x14ac:dyDescent="0.25">
      <c r="A4" t="s">
        <v>2</v>
      </c>
    </row>
    <row r="5" spans="1:8" x14ac:dyDescent="0.25">
      <c r="A5" t="s">
        <v>0</v>
      </c>
    </row>
    <row r="6" spans="1:8" x14ac:dyDescent="0.25">
      <c r="A6" t="s">
        <v>3</v>
      </c>
    </row>
    <row r="7" spans="1:8" x14ac:dyDescent="0.25">
      <c r="A7" t="s">
        <v>4</v>
      </c>
    </row>
    <row r="8" spans="1:8" x14ac:dyDescent="0.25">
      <c r="A8" t="s">
        <v>5</v>
      </c>
    </row>
    <row r="9" spans="1:8" x14ac:dyDescent="0.25">
      <c r="A9" t="s">
        <v>6</v>
      </c>
    </row>
    <row r="10" spans="1:8" x14ac:dyDescent="0.25">
      <c r="A10" s="3" t="s">
        <v>21</v>
      </c>
    </row>
    <row r="11" spans="1:8" ht="15.75" x14ac:dyDescent="0.25">
      <c r="A11" t="s">
        <v>1</v>
      </c>
      <c r="H11" s="122" t="s">
        <v>178</v>
      </c>
    </row>
    <row r="12" spans="1:8" ht="15.75" customHeight="1" x14ac:dyDescent="0.25">
      <c r="A12" t="s">
        <v>7</v>
      </c>
    </row>
    <row r="13" spans="1:8" x14ac:dyDescent="0.25">
      <c r="A13" t="s">
        <v>8</v>
      </c>
    </row>
    <row r="14" spans="1:8" x14ac:dyDescent="0.25">
      <c r="A14" t="s">
        <v>9</v>
      </c>
    </row>
    <row r="15" spans="1:8" x14ac:dyDescent="0.25">
      <c r="A15" t="s">
        <v>10</v>
      </c>
    </row>
    <row r="16" spans="1:8" x14ac:dyDescent="0.25">
      <c r="A16" t="s">
        <v>11</v>
      </c>
    </row>
    <row r="17" spans="1:1" x14ac:dyDescent="0.25">
      <c r="A17" t="s">
        <v>12</v>
      </c>
    </row>
    <row r="18" spans="1:1" x14ac:dyDescent="0.25">
      <c r="A18" t="s">
        <v>17</v>
      </c>
    </row>
    <row r="19" spans="1:1" x14ac:dyDescent="0.25">
      <c r="A19" t="s">
        <v>3</v>
      </c>
    </row>
    <row r="20" spans="1:1" x14ac:dyDescent="0.25">
      <c r="A20" t="s">
        <v>13</v>
      </c>
    </row>
    <row r="21" spans="1:1" x14ac:dyDescent="0.25">
      <c r="A21" t="s">
        <v>14</v>
      </c>
    </row>
    <row r="22" spans="1:1" x14ac:dyDescent="0.25">
      <c r="A22" t="s">
        <v>15</v>
      </c>
    </row>
    <row r="23" spans="1:1" x14ac:dyDescent="0.25">
      <c r="A23" t="s">
        <v>16</v>
      </c>
    </row>
    <row r="25" spans="1:1" x14ac:dyDescent="0.25">
      <c r="A25" t="s">
        <v>19</v>
      </c>
    </row>
    <row r="27" spans="1:1" x14ac:dyDescent="0.25">
      <c r="A27" t="s">
        <v>22</v>
      </c>
    </row>
    <row r="29" spans="1:1" x14ac:dyDescent="0.25">
      <c r="A29" s="1" t="s">
        <v>20</v>
      </c>
    </row>
    <row r="31" spans="1:1" ht="15.75" x14ac:dyDescent="0.25">
      <c r="A31" s="122" t="s">
        <v>172</v>
      </c>
    </row>
    <row r="34" spans="1:4" ht="21.75" x14ac:dyDescent="0.25">
      <c r="A34" s="145" t="s">
        <v>204</v>
      </c>
    </row>
    <row r="35" spans="1:4" x14ac:dyDescent="0.25">
      <c r="A35" s="146" t="s">
        <v>205</v>
      </c>
    </row>
    <row r="36" spans="1:4" x14ac:dyDescent="0.25">
      <c r="A36" s="146" t="s">
        <v>206</v>
      </c>
    </row>
    <row r="38" spans="1:4" x14ac:dyDescent="0.25">
      <c r="A38" s="147" t="s">
        <v>207</v>
      </c>
    </row>
    <row r="40" spans="1:4" ht="25.5" x14ac:dyDescent="0.25">
      <c r="A40" s="148" t="s">
        <v>208</v>
      </c>
    </row>
    <row r="41" spans="1:4" x14ac:dyDescent="0.25">
      <c r="A41" s="146" t="s">
        <v>209</v>
      </c>
    </row>
    <row r="45" spans="1:4" x14ac:dyDescent="0.25">
      <c r="A45" s="120" t="s">
        <v>97</v>
      </c>
      <c r="B45" s="119"/>
      <c r="C45" s="119"/>
      <c r="D45" s="119"/>
    </row>
    <row r="46" spans="1:4" x14ac:dyDescent="0.25">
      <c r="A46" t="s">
        <v>98</v>
      </c>
      <c r="B46" s="119"/>
      <c r="C46" s="119"/>
      <c r="D46" s="119"/>
    </row>
    <row r="47" spans="1:4" x14ac:dyDescent="0.25">
      <c r="B47" s="119"/>
      <c r="C47" s="119"/>
      <c r="D47" s="119"/>
    </row>
    <row r="55" spans="1:18" x14ac:dyDescent="0.25">
      <c r="A55" s="176" t="s">
        <v>261</v>
      </c>
      <c r="B55" s="176"/>
      <c r="C55" s="176"/>
      <c r="D55" s="176"/>
      <c r="E55" s="176"/>
      <c r="F55" s="176"/>
      <c r="G55" s="176"/>
      <c r="H55" s="176"/>
      <c r="I55" s="176"/>
      <c r="J55" s="176"/>
      <c r="K55" s="176"/>
      <c r="L55" s="176"/>
      <c r="M55" s="176"/>
      <c r="N55" s="176"/>
      <c r="O55" s="176"/>
      <c r="P55" s="176"/>
      <c r="Q55" s="176"/>
      <c r="R55" s="176"/>
    </row>
    <row r="56" spans="1:18" x14ac:dyDescent="0.25">
      <c r="A56" s="176"/>
      <c r="B56" s="176"/>
      <c r="C56" s="176"/>
      <c r="D56" s="176"/>
      <c r="E56" s="176"/>
      <c r="F56" s="176"/>
      <c r="G56" s="176"/>
      <c r="H56" s="176"/>
      <c r="I56" s="176"/>
      <c r="J56" s="176"/>
      <c r="K56" s="176"/>
      <c r="L56" s="176"/>
      <c r="M56" s="176"/>
      <c r="N56" s="176"/>
      <c r="O56" s="176"/>
      <c r="P56" s="176"/>
      <c r="Q56" s="176"/>
      <c r="R56" s="176"/>
    </row>
    <row r="57" spans="1:18" x14ac:dyDescent="0.25">
      <c r="A57" s="176"/>
      <c r="B57" s="176"/>
      <c r="C57" s="176"/>
      <c r="D57" s="176"/>
      <c r="E57" s="176"/>
      <c r="F57" s="176"/>
      <c r="G57" s="176"/>
      <c r="H57" s="176"/>
      <c r="I57" s="176"/>
      <c r="J57" s="176"/>
      <c r="K57" s="176"/>
      <c r="L57" s="176"/>
      <c r="M57" s="176"/>
      <c r="N57" s="176"/>
      <c r="O57" s="176"/>
      <c r="P57" s="176"/>
      <c r="Q57" s="176"/>
      <c r="R57" s="176"/>
    </row>
  </sheetData>
  <mergeCells count="1">
    <mergeCell ref="A55:R57"/>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7</vt:i4>
      </vt:variant>
    </vt:vector>
  </HeadingPairs>
  <TitlesOfParts>
    <vt:vector size="7" baseType="lpstr">
      <vt:lpstr>дано</vt:lpstr>
      <vt:lpstr>Отчет</vt:lpstr>
      <vt:lpstr>задание</vt:lpstr>
      <vt:lpstr>BS</vt:lpstr>
      <vt:lpstr>PL</vt:lpstr>
      <vt:lpstr>CF</vt: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SuperUser</dc:creator>
  <cp:lastModifiedBy>SuperUser</cp:lastModifiedBy>
  <dcterms:created xsi:type="dcterms:W3CDTF">2020-08-03T13:07:45Z</dcterms:created>
  <dcterms:modified xsi:type="dcterms:W3CDTF">2020-08-04T22:53:30Z</dcterms:modified>
</cp:coreProperties>
</file>