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erUser\Desktop\"/>
    </mc:Choice>
  </mc:AlternateContent>
  <xr:revisionPtr revIDLastSave="0" documentId="13_ncr:1_{23D2CFD6-331F-478A-B2F8-227C7FEA1935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дано" sheetId="4" r:id="rId1"/>
    <sheet name="ГК" sheetId="1" r:id="rId2"/>
    <sheet name="ОСВ" sheetId="2" r:id="rId3"/>
    <sheet name="BS " sheetId="5" r:id="rId4"/>
    <sheet name="PL" sheetId="7" r:id="rId5"/>
    <sheet name="bs" sheetId="3" state="hidden" r:id="rId6"/>
    <sheet name="BS (3)" sheetId="6" state="hidden" r:id="rId7"/>
  </sheets>
  <externalReferences>
    <externalReference r:id="rId8"/>
    <externalReference r:id="rId9"/>
  </externalReferences>
  <definedNames>
    <definedName name="_xlnm._FilterDatabase" localSheetId="4" hidden="1">PL!$A$1:$O$25</definedName>
    <definedName name="Rate">[1]нормативы!$D$2</definedName>
    <definedName name="скрыть">'[2]Отчет Формы'!$AJ:$AK,'[2]Отчет Формы'!$AM:$AN,'[2]Отчет Формы'!$AP:$AQ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8" i="5" l="1"/>
  <c r="C3" i="7"/>
  <c r="D3" i="7"/>
  <c r="E3" i="7"/>
  <c r="F3" i="7"/>
  <c r="G3" i="7"/>
  <c r="G4" i="7" s="1"/>
  <c r="H3" i="7"/>
  <c r="I3" i="7"/>
  <c r="J3" i="7"/>
  <c r="K3" i="7"/>
  <c r="L3" i="7"/>
  <c r="M3" i="7"/>
  <c r="N3" i="7"/>
  <c r="F5" i="7"/>
  <c r="G5" i="7"/>
  <c r="H5" i="7"/>
  <c r="I5" i="7"/>
  <c r="J5" i="7"/>
  <c r="K5" i="7"/>
  <c r="L5" i="7"/>
  <c r="M5" i="7"/>
  <c r="N5" i="7"/>
  <c r="E5" i="7"/>
  <c r="C5" i="7"/>
  <c r="D5" i="7"/>
  <c r="H4" i="7"/>
  <c r="C4" i="7"/>
  <c r="C20" i="2"/>
  <c r="O5" i="7"/>
  <c r="O24" i="7"/>
  <c r="O23" i="7"/>
  <c r="O22" i="7"/>
  <c r="O21" i="7"/>
  <c r="O20" i="7"/>
  <c r="O18" i="7"/>
  <c r="O17" i="7"/>
  <c r="O16" i="7"/>
  <c r="O15" i="7"/>
  <c r="O12" i="7"/>
  <c r="O11" i="7"/>
  <c r="N10" i="7"/>
  <c r="M10" i="7"/>
  <c r="L10" i="7"/>
  <c r="K10" i="7"/>
  <c r="J10" i="7"/>
  <c r="I10" i="7"/>
  <c r="H10" i="7"/>
  <c r="G10" i="7"/>
  <c r="F10" i="7"/>
  <c r="O10" i="7" s="1"/>
  <c r="E10" i="7"/>
  <c r="D10" i="7"/>
  <c r="C10" i="7"/>
  <c r="O9" i="7"/>
  <c r="O8" i="7"/>
  <c r="O6" i="7"/>
  <c r="N2" i="7"/>
  <c r="M2" i="7"/>
  <c r="L2" i="7"/>
  <c r="L4" i="7" s="1"/>
  <c r="K2" i="7"/>
  <c r="J2" i="7"/>
  <c r="I2" i="7"/>
  <c r="H2" i="7"/>
  <c r="G2" i="7"/>
  <c r="F2" i="7"/>
  <c r="F4" i="7" s="1"/>
  <c r="E2" i="7"/>
  <c r="D2" i="7"/>
  <c r="D4" i="7" s="1"/>
  <c r="C2" i="7"/>
  <c r="C17" i="5"/>
  <c r="C19" i="5" s="1"/>
  <c r="C2" i="5" s="1"/>
  <c r="O41" i="5"/>
  <c r="N17" i="5"/>
  <c r="N15" i="5"/>
  <c r="C7" i="5"/>
  <c r="D17" i="5"/>
  <c r="D19" i="5" s="1"/>
  <c r="D2" i="5" s="1"/>
  <c r="E17" i="5"/>
  <c r="E19" i="5" s="1"/>
  <c r="E2" i="5" s="1"/>
  <c r="F17" i="5"/>
  <c r="G17" i="5"/>
  <c r="H17" i="5"/>
  <c r="I17" i="5"/>
  <c r="I19" i="5" s="1"/>
  <c r="I2" i="5" s="1"/>
  <c r="J17" i="5"/>
  <c r="K17" i="5"/>
  <c r="L17" i="5"/>
  <c r="M17" i="5"/>
  <c r="H19" i="5"/>
  <c r="H2" i="5" s="1"/>
  <c r="K19" i="5"/>
  <c r="K2" i="5" s="1"/>
  <c r="L19" i="5"/>
  <c r="L2" i="5" s="1"/>
  <c r="M19" i="5"/>
  <c r="M2" i="5" s="1"/>
  <c r="F19" i="5"/>
  <c r="F2" i="5" s="1"/>
  <c r="G19" i="5"/>
  <c r="J19" i="5"/>
  <c r="J2" i="5" s="1"/>
  <c r="N19" i="5"/>
  <c r="C27" i="5"/>
  <c r="D27" i="5"/>
  <c r="E27" i="5"/>
  <c r="F27" i="5"/>
  <c r="G27" i="5"/>
  <c r="H27" i="5"/>
  <c r="I27" i="5"/>
  <c r="J27" i="5"/>
  <c r="K27" i="5"/>
  <c r="L27" i="5"/>
  <c r="M27" i="5"/>
  <c r="N27" i="5"/>
  <c r="D26" i="5"/>
  <c r="E26" i="5"/>
  <c r="F26" i="5"/>
  <c r="G26" i="5"/>
  <c r="H26" i="5"/>
  <c r="I26" i="5"/>
  <c r="J26" i="5"/>
  <c r="K26" i="5"/>
  <c r="L26" i="5"/>
  <c r="M26" i="5"/>
  <c r="N26" i="5"/>
  <c r="C26" i="5"/>
  <c r="D34" i="5"/>
  <c r="E34" i="5"/>
  <c r="E38" i="5" s="1"/>
  <c r="E20" i="5" s="1"/>
  <c r="F34" i="5"/>
  <c r="G34" i="5"/>
  <c r="H34" i="5"/>
  <c r="I34" i="5"/>
  <c r="J34" i="5"/>
  <c r="K34" i="5"/>
  <c r="K38" i="5" s="1"/>
  <c r="K20" i="5" s="1"/>
  <c r="L34" i="5"/>
  <c r="M34" i="5"/>
  <c r="M38" i="5" s="1"/>
  <c r="M20" i="5" s="1"/>
  <c r="N34" i="5"/>
  <c r="C34" i="5"/>
  <c r="C38" i="5" s="1"/>
  <c r="C20" i="5" s="1"/>
  <c r="I38" i="5"/>
  <c r="I20" i="5" s="1"/>
  <c r="J38" i="5"/>
  <c r="J20" i="5" s="1"/>
  <c r="D38" i="5"/>
  <c r="F38" i="5"/>
  <c r="F20" i="5" s="1"/>
  <c r="G38" i="5"/>
  <c r="H38" i="5"/>
  <c r="L38" i="5"/>
  <c r="N38" i="5"/>
  <c r="N20" i="5" s="1"/>
  <c r="G20" i="5"/>
  <c r="G2" i="5"/>
  <c r="N2" i="5"/>
  <c r="D14" i="5"/>
  <c r="E14" i="5"/>
  <c r="F14" i="5"/>
  <c r="G14" i="5"/>
  <c r="H14" i="5"/>
  <c r="I14" i="5"/>
  <c r="J14" i="5"/>
  <c r="K14" i="5"/>
  <c r="L14" i="5"/>
  <c r="M14" i="5"/>
  <c r="N14" i="5"/>
  <c r="C14" i="5"/>
  <c r="D15" i="5"/>
  <c r="E15" i="5"/>
  <c r="F15" i="5"/>
  <c r="G15" i="5"/>
  <c r="H15" i="5"/>
  <c r="I15" i="5"/>
  <c r="J15" i="5"/>
  <c r="K15" i="5"/>
  <c r="L15" i="5"/>
  <c r="M15" i="5"/>
  <c r="C15" i="5"/>
  <c r="C12" i="5"/>
  <c r="D12" i="5"/>
  <c r="E12" i="5"/>
  <c r="F12" i="5"/>
  <c r="G12" i="5"/>
  <c r="H12" i="5"/>
  <c r="I12" i="5"/>
  <c r="J12" i="5"/>
  <c r="K12" i="5"/>
  <c r="L12" i="5"/>
  <c r="M12" i="5"/>
  <c r="N12" i="5"/>
  <c r="E7" i="5"/>
  <c r="F7" i="5" s="1"/>
  <c r="G7" i="5" s="1"/>
  <c r="H7" i="5" s="1"/>
  <c r="I7" i="5" s="1"/>
  <c r="J7" i="5" s="1"/>
  <c r="K7" i="5" s="1"/>
  <c r="L7" i="5" s="1"/>
  <c r="M7" i="5" s="1"/>
  <c r="N7" i="5" s="1"/>
  <c r="D7" i="5"/>
  <c r="C39" i="6"/>
  <c r="C43" i="6"/>
  <c r="C30" i="6"/>
  <c r="C21" i="6"/>
  <c r="C13" i="6"/>
  <c r="C12" i="6"/>
  <c r="C11" i="6"/>
  <c r="C10" i="6"/>
  <c r="C9" i="6"/>
  <c r="C7" i="6"/>
  <c r="C6" i="6"/>
  <c r="C5" i="6"/>
  <c r="C4" i="6"/>
  <c r="O34" i="5"/>
  <c r="I4" i="7" l="1"/>
  <c r="I7" i="7" s="1"/>
  <c r="I13" i="7" s="1"/>
  <c r="I14" i="7" s="1"/>
  <c r="I19" i="7" s="1"/>
  <c r="G7" i="7"/>
  <c r="G13" i="7" s="1"/>
  <c r="G14" i="7" s="1"/>
  <c r="G19" i="7" s="1"/>
  <c r="H7" i="7"/>
  <c r="H13" i="7" s="1"/>
  <c r="H14" i="7" s="1"/>
  <c r="H19" i="7" s="1"/>
  <c r="N4" i="7"/>
  <c r="N7" i="7" s="1"/>
  <c r="N13" i="7" s="1"/>
  <c r="N14" i="7" s="1"/>
  <c r="N19" i="7" s="1"/>
  <c r="K4" i="7"/>
  <c r="J4" i="7"/>
  <c r="J7" i="7" s="1"/>
  <c r="J13" i="7" s="1"/>
  <c r="J14" i="7" s="1"/>
  <c r="J19" i="7" s="1"/>
  <c r="E4" i="7"/>
  <c r="E7" i="7" s="1"/>
  <c r="E13" i="7" s="1"/>
  <c r="E14" i="7" s="1"/>
  <c r="E19" i="7" s="1"/>
  <c r="M4" i="7"/>
  <c r="M7" i="7" s="1"/>
  <c r="M13" i="7" s="1"/>
  <c r="M14" i="7" s="1"/>
  <c r="L7" i="7"/>
  <c r="L13" i="7" s="1"/>
  <c r="L14" i="7" s="1"/>
  <c r="L19" i="7" s="1"/>
  <c r="K7" i="7"/>
  <c r="K13" i="7" s="1"/>
  <c r="K14" i="7" s="1"/>
  <c r="K19" i="7" s="1"/>
  <c r="D7" i="7"/>
  <c r="D13" i="7" s="1"/>
  <c r="D14" i="7" s="1"/>
  <c r="D19" i="7" s="1"/>
  <c r="F7" i="7"/>
  <c r="F13" i="7" s="1"/>
  <c r="F14" i="7" s="1"/>
  <c r="F19" i="7" s="1"/>
  <c r="O3" i="7"/>
  <c r="C7" i="7"/>
  <c r="C13" i="7" s="1"/>
  <c r="O2" i="7"/>
  <c r="L20" i="5"/>
  <c r="H20" i="5"/>
  <c r="D20" i="5"/>
  <c r="C22" i="6"/>
  <c r="C2" i="6"/>
  <c r="O38" i="5"/>
  <c r="O27" i="5"/>
  <c r="O19" i="5"/>
  <c r="O12" i="5"/>
  <c r="O11" i="5"/>
  <c r="O10" i="5"/>
  <c r="O9" i="5"/>
  <c r="O8" i="5"/>
  <c r="O6" i="5"/>
  <c r="O5" i="5"/>
  <c r="O4" i="5"/>
  <c r="O3" i="5"/>
  <c r="M19" i="7" l="1"/>
  <c r="O4" i="7"/>
  <c r="O7" i="7" s="1"/>
  <c r="O13" i="7" s="1"/>
  <c r="O20" i="5"/>
  <c r="O2" i="5"/>
  <c r="E16" i="2"/>
  <c r="F15" i="2"/>
  <c r="F14" i="2"/>
  <c r="F13" i="2"/>
  <c r="F12" i="2"/>
  <c r="F11" i="2"/>
  <c r="E11" i="2"/>
  <c r="F10" i="2"/>
  <c r="E9" i="2"/>
  <c r="E8" i="2"/>
  <c r="E7" i="2"/>
  <c r="E6" i="2"/>
  <c r="E5" i="2"/>
  <c r="E4" i="2"/>
  <c r="F3" i="2"/>
  <c r="E2" i="2"/>
  <c r="D8" i="4"/>
  <c r="D19" i="4"/>
  <c r="D20" i="4" s="1"/>
  <c r="D21" i="4" s="1"/>
  <c r="B5" i="4"/>
  <c r="B6" i="4" s="1"/>
  <c r="C14" i="7" l="1"/>
  <c r="O14" i="7" s="1"/>
  <c r="O19" i="7" s="1"/>
  <c r="B7" i="4"/>
  <c r="D7" i="4" s="1"/>
  <c r="D6" i="4"/>
  <c r="D5" i="4"/>
  <c r="P25" i="1"/>
  <c r="G29" i="1"/>
  <c r="C43" i="3"/>
  <c r="C30" i="3"/>
  <c r="C22" i="3"/>
  <c r="C21" i="3"/>
  <c r="C2" i="3" s="1"/>
  <c r="C13" i="3"/>
  <c r="C12" i="3"/>
  <c r="C11" i="3"/>
  <c r="C10" i="3"/>
  <c r="C9" i="3"/>
  <c r="C7" i="3"/>
  <c r="C6" i="3"/>
  <c r="C5" i="3"/>
  <c r="C4" i="3"/>
  <c r="H16" i="2"/>
  <c r="H13" i="2"/>
  <c r="H18" i="2" s="1"/>
  <c r="P27" i="1"/>
  <c r="I21" i="1"/>
  <c r="N17" i="1"/>
  <c r="P17" i="1"/>
  <c r="P24" i="1"/>
  <c r="I23" i="1"/>
  <c r="P23" i="1"/>
  <c r="P20" i="1"/>
  <c r="P15" i="1"/>
  <c r="P16" i="1"/>
  <c r="P18" i="1"/>
  <c r="P19" i="1"/>
  <c r="P21" i="1"/>
  <c r="P22" i="1"/>
  <c r="P26" i="1"/>
  <c r="P28" i="1"/>
  <c r="P14" i="1"/>
  <c r="B29" i="1"/>
  <c r="C29" i="1"/>
  <c r="D29" i="1"/>
  <c r="E29" i="1"/>
  <c r="F29" i="1"/>
  <c r="H29" i="1"/>
  <c r="J29" i="1"/>
  <c r="K29" i="1"/>
  <c r="L29" i="1"/>
  <c r="O29" i="1"/>
  <c r="M29" i="1"/>
  <c r="N29" i="1"/>
  <c r="I29" i="1"/>
  <c r="P29" i="1"/>
  <c r="C19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SuperUser</author>
  </authors>
  <commentList>
    <comment ref="C1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SuperUser:</t>
        </r>
        <r>
          <rPr>
            <sz val="9"/>
            <color indexed="81"/>
            <rFont val="Tahoma"/>
            <family val="2"/>
            <charset val="204"/>
          </rPr>
          <t xml:space="preserve">
11 или 12 месяцев тут все таки брать, если на учет в январе, то амортизация тогда с февраля должна быть или нет?</t>
        </r>
      </text>
    </comment>
  </commentList>
</comments>
</file>

<file path=xl/sharedStrings.xml><?xml version="1.0" encoding="utf-8"?>
<sst xmlns="http://schemas.openxmlformats.org/spreadsheetml/2006/main" count="355" uniqueCount="178">
  <si>
    <t>СВОДНАЯ ВЕДОМОСТЬ   ( ШАХМАТНАЯ )</t>
  </si>
  <si>
    <t>за ______________________________________ 20 ___ г.</t>
  </si>
  <si>
    <t>19</t>
  </si>
  <si>
    <t>01</t>
  </si>
  <si>
    <t>02</t>
  </si>
  <si>
    <t>08</t>
  </si>
  <si>
    <t>Иого по кредиту счетов</t>
  </si>
  <si>
    <t>Форма № 9МП</t>
  </si>
  <si>
    <t>_________________________________________________</t>
  </si>
  <si>
    <t xml:space="preserve">     (наименование субъекта малого предпринимательства)</t>
  </si>
  <si>
    <t>Приложение 10</t>
  </si>
  <si>
    <t>Дебет счетов, руб</t>
  </si>
  <si>
    <t>Итого по дебету счетов, руб.</t>
  </si>
  <si>
    <t>62</t>
  </si>
  <si>
    <t>90</t>
  </si>
  <si>
    <t>44</t>
  </si>
  <si>
    <t>К р е д и т    с ч е т о в</t>
  </si>
  <si>
    <t>26</t>
  </si>
  <si>
    <t>60</t>
  </si>
  <si>
    <t>51</t>
  </si>
  <si>
    <t>66</t>
  </si>
  <si>
    <t>91</t>
  </si>
  <si>
    <t>68</t>
  </si>
  <si>
    <t>счет</t>
  </si>
  <si>
    <t>Дебет</t>
  </si>
  <si>
    <t>Кредит</t>
  </si>
  <si>
    <t>41</t>
  </si>
  <si>
    <t>70</t>
  </si>
  <si>
    <t>ДТ 90 КТ 99</t>
  </si>
  <si>
    <t>ДТ 99 КТ 91,9</t>
  </si>
  <si>
    <t>КОД</t>
  </si>
  <si>
    <t>ГОД</t>
  </si>
  <si>
    <t>АКТИВ</t>
  </si>
  <si>
    <t>ПОСТОЯННЫЕ АКТИВЫ</t>
  </si>
  <si>
    <t>Нематериальные активы</t>
  </si>
  <si>
    <t>1110</t>
  </si>
  <si>
    <t>Результаты исследований и разработок</t>
  </si>
  <si>
    <t>1120</t>
  </si>
  <si>
    <t>Нематериальные поисковые активы</t>
  </si>
  <si>
    <t>1130</t>
  </si>
  <si>
    <t>Материальные поисковые активы</t>
  </si>
  <si>
    <t>1140</t>
  </si>
  <si>
    <t>Основные средства(без аморт.)</t>
  </si>
  <si>
    <t>1150</t>
  </si>
  <si>
    <t>Доходные вложения в материальные ценности</t>
  </si>
  <si>
    <t>1160</t>
  </si>
  <si>
    <t>Финансовые вложения</t>
  </si>
  <si>
    <t>1170</t>
  </si>
  <si>
    <t>Отложенные налоговые активы</t>
  </si>
  <si>
    <t>1180</t>
  </si>
  <si>
    <t>Прочие внеоборотные активы</t>
  </si>
  <si>
    <t>1190</t>
  </si>
  <si>
    <t>Итого постоянные активы</t>
  </si>
  <si>
    <t>1100</t>
  </si>
  <si>
    <t>ОБОРОТНЫЕ АКТИВЫ</t>
  </si>
  <si>
    <t>Запасы</t>
  </si>
  <si>
    <t>1210</t>
  </si>
  <si>
    <t>Налог на добавленную стоимость по приобретенным ценностям</t>
  </si>
  <si>
    <t>1220</t>
  </si>
  <si>
    <t>Дебиторская задолженность</t>
  </si>
  <si>
    <t>1230</t>
  </si>
  <si>
    <t>Финансовые вложения (за исключением денежных эквивалентов)</t>
  </si>
  <si>
    <t>1240</t>
  </si>
  <si>
    <t>Денежные средства и денежные эквиваленты</t>
  </si>
  <si>
    <t>1250</t>
  </si>
  <si>
    <t>Прочие оборотные активы</t>
  </si>
  <si>
    <t>1260</t>
  </si>
  <si>
    <t>Итого оборотные активы</t>
  </si>
  <si>
    <t>ПАССИВ</t>
  </si>
  <si>
    <t xml:space="preserve">КАПИТАЛ И РЕЗЕРВЫ </t>
  </si>
  <si>
    <t>Уставный капитал (складочный 
капитал, уставный фонд, вклады товарищей)</t>
  </si>
  <si>
    <t>1310</t>
  </si>
  <si>
    <t>Собственные акции, выкупленные у акционеров</t>
  </si>
  <si>
    <t>1320</t>
  </si>
  <si>
    <t>Переоценка внеоборотных активов</t>
  </si>
  <si>
    <t>1340</t>
  </si>
  <si>
    <t>Добавочный капитал (без переоценки)</t>
  </si>
  <si>
    <t>1350</t>
  </si>
  <si>
    <t>Резервный капитал</t>
  </si>
  <si>
    <t>1360</t>
  </si>
  <si>
    <t>Нераспределенная прибыль (непокрытый убыток)</t>
  </si>
  <si>
    <t>1370</t>
  </si>
  <si>
    <t>Итого капитал и резервы</t>
  </si>
  <si>
    <t>ДОЛГОСРОЧНЫЕ ОБЯЗАТЕЛЬСТВА</t>
  </si>
  <si>
    <t>Заемные средства</t>
  </si>
  <si>
    <t>1410</t>
  </si>
  <si>
    <t>Отложенные налоговые обязательства</t>
  </si>
  <si>
    <t>1420</t>
  </si>
  <si>
    <t>Оценочные обязательства</t>
  </si>
  <si>
    <t>1430</t>
  </si>
  <si>
    <t>Прочие обязательства</t>
  </si>
  <si>
    <t>1450</t>
  </si>
  <si>
    <t>Итого долгосрочных обязательств</t>
  </si>
  <si>
    <t>КРАТКОСРОЧНЫЕ ОБЯЗАТЕЛЬСТВА</t>
  </si>
  <si>
    <t>1510</t>
  </si>
  <si>
    <t>Кредиторская задолженность</t>
  </si>
  <si>
    <t>1520</t>
  </si>
  <si>
    <t>Доходы будущих периодов</t>
  </si>
  <si>
    <t>Итого краткосрочных обязательств</t>
  </si>
  <si>
    <t>01-02</t>
  </si>
  <si>
    <t>ДТ 41+44</t>
  </si>
  <si>
    <t>ДТ 19</t>
  </si>
  <si>
    <t>ДТ 60,62,68,70</t>
  </si>
  <si>
    <t>ДТ 51</t>
  </si>
  <si>
    <t>КТ 66</t>
  </si>
  <si>
    <t>КТ 60+62+68+70</t>
  </si>
  <si>
    <t>ДТ 99</t>
  </si>
  <si>
    <t>ООО "ГОРНЯК"</t>
  </si>
  <si>
    <t>Общая система налогообложения</t>
  </si>
  <si>
    <t>Оптовая торговля</t>
  </si>
  <si>
    <t>кол-во тонн</t>
  </si>
  <si>
    <t>цена без НДС,  руб</t>
  </si>
  <si>
    <t>ст-ть без НДС, тыс руб</t>
  </si>
  <si>
    <t>Реализация</t>
  </si>
  <si>
    <t>Покупка</t>
  </si>
  <si>
    <t>Расходы при продаже</t>
  </si>
  <si>
    <t>управленческие расходы</t>
  </si>
  <si>
    <t xml:space="preserve">01 января  кредит </t>
  </si>
  <si>
    <t>срок кредита, мес</t>
  </si>
  <si>
    <t xml:space="preserve">ставка по кредиту </t>
  </si>
  <si>
    <t xml:space="preserve">На кредит в январе отчетного года были приобретены ОС стоимостью 12 млн. руб., но уже с учетом НДС 20%. </t>
  </si>
  <si>
    <t>Стоимость ОС</t>
  </si>
  <si>
    <t xml:space="preserve">Срок полезного использования </t>
  </si>
  <si>
    <t>лет</t>
  </si>
  <si>
    <t>Способ начисления амортизации – линейный.</t>
  </si>
  <si>
    <t>упрощение - все оборотные статьи баланса остаются в течение года неизменными, например: дебиторская задолженность (или запасы товара, кредиторка, запасы материалов и прочее) не меняется из месяца в месяц</t>
  </si>
  <si>
    <t xml:space="preserve"> Для упрощения принимаем, что доходы и расходы распределены по месяцам равномерно.</t>
  </si>
  <si>
    <t>платеж</t>
  </si>
  <si>
    <t>стоимость кредита</t>
  </si>
  <si>
    <t>% в год</t>
  </si>
  <si>
    <t>Сальдо КТ</t>
  </si>
  <si>
    <t>Сальдо ДТ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</si>
  <si>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</si>
  <si>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</si>
  <si>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</si>
  <si>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</si>
  <si>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</si>
  <si>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</si>
  <si>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</si>
  <si>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</si>
  <si>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</si>
  <si>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</si>
  <si>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</si>
  <si>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</si>
  <si>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Наименование показателя</t>
  </si>
  <si>
    <t xml:space="preserve">Выручка </t>
  </si>
  <si>
    <t>реализация</t>
  </si>
  <si>
    <t>Себестоимость продаж</t>
  </si>
  <si>
    <t>Валовая прибыль (убыток)</t>
  </si>
  <si>
    <t>2110-2120</t>
  </si>
  <si>
    <t>Коммерческие расходы</t>
  </si>
  <si>
    <t>ст 44</t>
  </si>
  <si>
    <t>Управленческие расходы</t>
  </si>
  <si>
    <t>Прибыль (убыток) от продаж</t>
  </si>
  <si>
    <t>2100-2210</t>
  </si>
  <si>
    <t>Доходы от участия в других организациях</t>
  </si>
  <si>
    <t>Проценты к получению</t>
  </si>
  <si>
    <t>Проценты к уплате</t>
  </si>
  <si>
    <t>% по кредиту</t>
  </si>
  <si>
    <t>Прочие доходы</t>
  </si>
  <si>
    <t>Прочие расходы</t>
  </si>
  <si>
    <t>Прибыль (убыток) до налогообложения</t>
  </si>
  <si>
    <t>2200-2330</t>
  </si>
  <si>
    <t>Текущий налог на прибыль</t>
  </si>
  <si>
    <t>20% от 2300</t>
  </si>
  <si>
    <t>в т.ч. постоянные налоговые обязательства (активы)</t>
  </si>
  <si>
    <t>Изменение отложенных налоговых обязательств</t>
  </si>
  <si>
    <t>Изменение отложенных налоговых активов</t>
  </si>
  <si>
    <t>Прочее</t>
  </si>
  <si>
    <t>Чистая прибыль (убыток)</t>
  </si>
  <si>
    <t>2300-2410</t>
  </si>
  <si>
    <t>Результат от переоценки внеоборотных активов, не включаемый в чистую прибыль (убыток) периода</t>
  </si>
  <si>
    <t>Результат от прочих операций, не включаемый в чистую прибыль (убыток) периода</t>
  </si>
  <si>
    <t xml:space="preserve">Совокупный финансовый результат периода </t>
  </si>
  <si>
    <t>Справочно</t>
  </si>
  <si>
    <t>Базовая прибыль (убыток) на акцию</t>
  </si>
  <si>
    <t>Разводненная прибыль (убыток) на акцию</t>
  </si>
  <si>
    <t>ДТ 41 + амортизация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</si>
</sst>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₽&quot;;[Red]\-#,##0.00\ &quot;₽&quot;"/>
    <numFmt numFmtId="41" formatCode="_-* #,##0_-;\-* #,##0_-;_-* &quot;-&quot;_-;_-@_-"/>
    <numFmt numFmtId="43" formatCode="_-* #,##0.00_-;\-* #,##0.00_-;_-* &quot;-&quot;??_-;_-@_-"/>
    <numFmt numFmtId="164" formatCode="_-* #,##0.00\ _₽_-;\-* #,##0.00\ _₽_-;_-* &quot;-&quot;??\ _₽_-;_-@_-"/>
    <numFmt numFmtId="165" formatCode="_-* #,##0.00_d_._-;\-* #,##0.00_d_._-;_-* &quot;-&quot;??_d_._-;_-@_-"/>
    <numFmt numFmtId="166" formatCode="_-* #,##0_-;\-* #,##0_-;_-* &quot;-&quot;??_-;_-@_-"/>
  </numFmts>
  <fonts count="2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9"/>
      <name val="Arial Cyr"/>
      <family val="2"/>
      <charset val="204"/>
    </font>
    <font>
      <sz val="8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sz val="8"/>
      <name val="Arial Cyr"/>
      <charset val="204"/>
    </font>
    <font>
      <sz val="9"/>
      <name val="Arial Cyr"/>
      <charset val="204"/>
    </font>
    <font>
      <sz val="1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u/>
      <sz val="10"/>
      <color theme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b/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49" fontId="0" fillId="0" borderId="0" xfId="0" applyNumberFormat="1"/>
    <xf numFmtId="0" fontId="3" fillId="0" borderId="0" xfId="0" applyFont="1"/>
    <xf numFmtId="0" fontId="0" fillId="0" borderId="0" xfId="0" applyBorder="1"/>
    <xf numFmtId="0" fontId="4" fillId="0" borderId="1" xfId="0" applyFont="1" applyBorder="1"/>
    <xf numFmtId="0" fontId="7" fillId="0" borderId="0" xfId="0" applyFont="1" applyBorder="1"/>
    <xf numFmtId="49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165" fontId="0" fillId="0" borderId="0" xfId="2" applyFont="1"/>
    <xf numFmtId="165" fontId="5" fillId="0" borderId="0" xfId="2" applyFont="1"/>
    <xf numFmtId="165" fontId="5" fillId="0" borderId="0" xfId="2" applyFont="1" applyAlignment="1">
      <alignment vertical="top"/>
    </xf>
    <xf numFmtId="165" fontId="0" fillId="0" borderId="0" xfId="2" applyFont="1" applyAlignment="1">
      <alignment vertical="top"/>
    </xf>
    <xf numFmtId="165" fontId="3" fillId="0" borderId="0" xfId="2" applyFont="1"/>
    <xf numFmtId="165" fontId="7" fillId="0" borderId="0" xfId="2" applyFont="1" applyBorder="1"/>
    <xf numFmtId="165" fontId="0" fillId="0" borderId="0" xfId="2" applyFont="1" applyBorder="1"/>
    <xf numFmtId="165" fontId="6" fillId="0" borderId="0" xfId="2" applyFont="1"/>
    <xf numFmtId="165" fontId="8" fillId="0" borderId="2" xfId="2" applyFont="1" applyBorder="1" applyAlignment="1">
      <alignment horizontal="center" wrapText="1"/>
    </xf>
    <xf numFmtId="165" fontId="4" fillId="0" borderId="2" xfId="2" applyFont="1" applyBorder="1"/>
    <xf numFmtId="165" fontId="4" fillId="0" borderId="2" xfId="2" applyFont="1" applyBorder="1" applyAlignment="1">
      <alignment horizontal="left" wrapText="1"/>
    </xf>
    <xf numFmtId="165" fontId="4" fillId="0" borderId="2" xfId="2" applyFont="1" applyBorder="1" applyAlignment="1">
      <alignment horizontal="center"/>
    </xf>
    <xf numFmtId="165" fontId="4" fillId="0" borderId="1" xfId="2" applyFont="1" applyBorder="1"/>
    <xf numFmtId="165" fontId="4" fillId="0" borderId="2" xfId="0" applyNumberFormat="1" applyFont="1" applyBorder="1"/>
    <xf numFmtId="165" fontId="11" fillId="0" borderId="2" xfId="2" applyFont="1" applyBorder="1" applyAlignment="1">
      <alignment horizontal="center" wrapText="1"/>
    </xf>
    <xf numFmtId="0" fontId="0" fillId="0" borderId="2" xfId="0" applyBorder="1"/>
    <xf numFmtId="0" fontId="4" fillId="0" borderId="2" xfId="2" applyNumberFormat="1" applyFont="1" applyBorder="1" applyAlignment="1">
      <alignment horizontal="center" vertical="center"/>
    </xf>
    <xf numFmtId="165" fontId="0" fillId="0" borderId="2" xfId="2" applyFont="1" applyBorder="1"/>
    <xf numFmtId="0" fontId="0" fillId="0" borderId="2" xfId="0" applyFill="1" applyBorder="1"/>
    <xf numFmtId="164" fontId="0" fillId="0" borderId="0" xfId="0" applyNumberFormat="1"/>
    <xf numFmtId="165" fontId="12" fillId="2" borderId="2" xfId="2" applyFont="1" applyFill="1" applyBorder="1"/>
    <xf numFmtId="0" fontId="15" fillId="0" borderId="2" xfId="0" applyFont="1" applyBorder="1" applyAlignment="1">
      <alignment horizontal="center" vertical="center"/>
    </xf>
    <xf numFmtId="165" fontId="18" fillId="0" borderId="2" xfId="2" applyFont="1" applyFill="1" applyBorder="1"/>
    <xf numFmtId="0" fontId="16" fillId="3" borderId="2" xfId="0" applyFont="1" applyFill="1" applyBorder="1"/>
    <xf numFmtId="49" fontId="15" fillId="3" borderId="2" xfId="0" applyNumberFormat="1" applyFont="1" applyFill="1" applyBorder="1"/>
    <xf numFmtId="165" fontId="18" fillId="3" borderId="2" xfId="2" applyFont="1" applyFill="1" applyBorder="1"/>
    <xf numFmtId="0" fontId="16" fillId="0" borderId="2" xfId="0" applyFont="1" applyBorder="1"/>
    <xf numFmtId="49" fontId="15" fillId="0" borderId="2" xfId="0" applyNumberFormat="1" applyFont="1" applyBorder="1"/>
    <xf numFmtId="165" fontId="18" fillId="0" borderId="2" xfId="2" applyFont="1" applyBorder="1"/>
    <xf numFmtId="49" fontId="15" fillId="0" borderId="2" xfId="0" applyNumberFormat="1" applyFont="1" applyBorder="1" applyAlignment="1">
      <alignment horizontal="center"/>
    </xf>
    <xf numFmtId="0" fontId="15" fillId="0" borderId="2" xfId="0" applyFont="1" applyBorder="1" applyAlignment="1">
      <alignment wrapText="1"/>
    </xf>
    <xf numFmtId="49" fontId="15" fillId="0" borderId="2" xfId="0" applyNumberFormat="1" applyFont="1" applyBorder="1" applyAlignment="1">
      <alignment horizontal="center" wrapText="1"/>
    </xf>
    <xf numFmtId="49" fontId="16" fillId="0" borderId="2" xfId="0" applyNumberFormat="1" applyFont="1" applyBorder="1" applyAlignment="1">
      <alignment horizontal="center"/>
    </xf>
    <xf numFmtId="0" fontId="15" fillId="0" borderId="2" xfId="0" applyFont="1" applyBorder="1" applyAlignment="1">
      <alignment horizontal="left" wrapText="1"/>
    </xf>
    <xf numFmtId="49" fontId="16" fillId="3" borderId="2" xfId="0" applyNumberFormat="1" applyFont="1" applyFill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0" fontId="0" fillId="3" borderId="0" xfId="0" applyFill="1"/>
    <xf numFmtId="0" fontId="18" fillId="3" borderId="0" xfId="0" applyFont="1" applyFill="1"/>
    <xf numFmtId="0" fontId="18" fillId="0" borderId="0" xfId="0" applyFont="1"/>
    <xf numFmtId="165" fontId="12" fillId="3" borderId="2" xfId="2" applyFont="1" applyFill="1" applyBorder="1"/>
    <xf numFmtId="165" fontId="12" fillId="4" borderId="2" xfId="2" applyFont="1" applyFill="1" applyBorder="1"/>
    <xf numFmtId="165" fontId="12" fillId="2" borderId="2" xfId="2" applyFont="1" applyFill="1" applyBorder="1"/>
    <xf numFmtId="165" fontId="12" fillId="3" borderId="0" xfId="2" applyFont="1" applyFill="1" applyBorder="1"/>
    <xf numFmtId="165" fontId="12" fillId="2" borderId="0" xfId="2" applyFont="1" applyFill="1" applyBorder="1"/>
    <xf numFmtId="165" fontId="12" fillId="4" borderId="0" xfId="2" applyFont="1" applyFill="1" applyBorder="1"/>
    <xf numFmtId="0" fontId="2" fillId="0" borderId="0" xfId="3"/>
    <xf numFmtId="43" fontId="0" fillId="0" borderId="0" xfId="4" applyFont="1"/>
    <xf numFmtId="9" fontId="2" fillId="0" borderId="0" xfId="3" applyNumberFormat="1"/>
    <xf numFmtId="166" fontId="0" fillId="0" borderId="0" xfId="4" applyNumberFormat="1" applyFont="1"/>
    <xf numFmtId="8" fontId="0" fillId="0" borderId="0" xfId="4" applyNumberFormat="1" applyFont="1"/>
    <xf numFmtId="0" fontId="19" fillId="3" borderId="0" xfId="3" applyFont="1" applyFill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2" fillId="0" borderId="0" xfId="1" applyFont="1" applyAlignment="1" applyProtection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4" fillId="0" borderId="8" xfId="2" applyFont="1" applyBorder="1" applyAlignment="1">
      <alignment horizontal="center"/>
    </xf>
    <xf numFmtId="165" fontId="4" fillId="0" borderId="9" xfId="2" applyFont="1" applyBorder="1" applyAlignment="1">
      <alignment horizontal="center"/>
    </xf>
    <xf numFmtId="165" fontId="4" fillId="0" borderId="10" xfId="2" applyFont="1" applyBorder="1" applyAlignment="1">
      <alignment horizontal="center"/>
    </xf>
    <xf numFmtId="0" fontId="4" fillId="0" borderId="3" xfId="2" applyNumberFormat="1" applyFont="1" applyBorder="1" applyAlignment="1">
      <alignment horizontal="center" vertical="center"/>
    </xf>
    <xf numFmtId="0" fontId="4" fillId="0" borderId="4" xfId="2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2" applyNumberFormat="1" applyFont="1" applyBorder="1" applyAlignment="1">
      <alignment horizontal="center" vertical="center" wrapText="1"/>
    </xf>
    <xf numFmtId="0" fontId="4" fillId="0" borderId="4" xfId="2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/>
    </xf>
    <xf numFmtId="165" fontId="0" fillId="0" borderId="0" xfId="0" applyNumberFormat="1"/>
    <xf numFmtId="165" fontId="15" fillId="0" borderId="2" xfId="2" applyFont="1" applyBorder="1" applyAlignment="1">
      <alignment horizontal="center" vertical="center"/>
    </xf>
    <xf numFmtId="165" fontId="15" fillId="0" borderId="2" xfId="2" applyFont="1" applyBorder="1" applyAlignment="1">
      <alignment horizontal="center"/>
    </xf>
    <xf numFmtId="165" fontId="15" fillId="0" borderId="2" xfId="2" applyFont="1" applyBorder="1" applyAlignment="1">
      <alignment horizontal="center" wrapText="1"/>
    </xf>
    <xf numFmtId="165" fontId="16" fillId="0" borderId="2" xfId="2" applyFont="1" applyBorder="1" applyAlignment="1">
      <alignment horizontal="center"/>
    </xf>
    <xf numFmtId="165" fontId="15" fillId="0" borderId="2" xfId="2" applyFont="1" applyBorder="1" applyAlignment="1">
      <alignment horizontal="center" vertical="center" wrapText="1"/>
    </xf>
    <xf numFmtId="41" fontId="15" fillId="0" borderId="2" xfId="5" applyFont="1" applyBorder="1" applyAlignment="1">
      <alignment horizontal="center" vertical="center"/>
    </xf>
    <xf numFmtId="41" fontId="15" fillId="0" borderId="2" xfId="5" applyFont="1" applyBorder="1" applyAlignment="1">
      <alignment horizontal="center"/>
    </xf>
    <xf numFmtId="41" fontId="15" fillId="0" borderId="2" xfId="5" applyFont="1" applyBorder="1" applyAlignment="1">
      <alignment horizontal="center" wrapText="1"/>
    </xf>
    <xf numFmtId="41" fontId="16" fillId="0" borderId="2" xfId="5" applyFont="1" applyBorder="1" applyAlignment="1">
      <alignment horizontal="center"/>
    </xf>
    <xf numFmtId="41" fontId="15" fillId="0" borderId="2" xfId="5" applyFont="1" applyBorder="1" applyAlignment="1">
      <alignment horizontal="center" vertical="center" wrapText="1"/>
    </xf>
    <xf numFmtId="41" fontId="0" fillId="0" borderId="0" xfId="5" applyFont="1"/>
    <xf numFmtId="165" fontId="1" fillId="0" borderId="2" xfId="2" applyFont="1" applyBorder="1"/>
    <xf numFmtId="0" fontId="20" fillId="0" borderId="0" xfId="6" applyFont="1"/>
    <xf numFmtId="43" fontId="20" fillId="0" borderId="0" xfId="7" applyFont="1"/>
    <xf numFmtId="0" fontId="1" fillId="0" borderId="0" xfId="6"/>
    <xf numFmtId="43" fontId="0" fillId="0" borderId="0" xfId="7" applyFont="1"/>
    <xf numFmtId="43" fontId="18" fillId="0" borderId="0" xfId="6" applyNumberFormat="1" applyFont="1"/>
    <xf numFmtId="43" fontId="0" fillId="0" borderId="0" xfId="7" applyFont="1" applyFill="1"/>
    <xf numFmtId="0" fontId="20" fillId="0" borderId="0" xfId="6" applyFont="1" applyAlignment="1">
      <alignment wrapText="1"/>
    </xf>
    <xf numFmtId="0" fontId="18" fillId="0" borderId="0" xfId="6" applyFont="1"/>
    <xf numFmtId="164" fontId="1" fillId="0" borderId="0" xfId="6" applyNumberFormat="1"/>
  </cellXfs>
  <cellStyles count="8">
    <cellStyle name="Гиперссылка" xfId="1" builtinId="8"/>
    <cellStyle name="Обычный" xfId="0" builtinId="0"/>
    <cellStyle name="Обычный 2" xfId="3" xr:uid="{A9CEA163-80A3-4C04-B9C3-BB0C188445AB}"/>
    <cellStyle name="Обычный 3" xfId="6" xr:uid="{A6388AE3-1566-4FEA-BD50-6ECCBA28D619}"/>
    <cellStyle name="Финансовый" xfId="2" builtinId="3"/>
    <cellStyle name="Финансовый [0]" xfId="5" builtinId="6"/>
    <cellStyle name="Финансовый 2" xfId="4" xr:uid="{AAF106D3-B18E-4009-848A-CCB4D41362DA}"/>
    <cellStyle name="Финансовый 3" xfId="7" xr:uid="{F2B52D1C-7C7F-45EE-BE66-4C5C37C037A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lexander/&#1056;&#1072;&#1073;&#1086;&#1095;&#1080;&#1081;%20&#1089;&#1090;&#1086;&#1083;/FAS/My%20Project/1.&#1042;%20&#1088;&#1072;&#1073;&#1086;&#1090;&#1077;/&#1041;&#1102;&#1076;&#1078;&#1077;&#1090;%20Excel/Budgex/VPH-Budget-2004-v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%20&#1047;&#1072;&#1075;&#1088;&#1091;&#1079;&#1082;&#1080;\model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"/>
      <sheetName val="INN"/>
      <sheetName val="IT"/>
      <sheetName val="HR"/>
      <sheetName val="FD"/>
      <sheetName val="Кредиторы"/>
      <sheetName val="ADM"/>
      <sheetName val="Снаб"/>
      <sheetName val="Ад Р"/>
      <sheetName val="О.Разв"/>
      <sheetName val="Пров-ка"/>
      <sheetName val="Цех"/>
      <sheetName val="Пр Затр"/>
      <sheetName val="Аморт"/>
      <sheetName val="Ком Р"/>
      <sheetName val="Сравнение"/>
      <sheetName val="Отчет Формы"/>
      <sheetName val="Продажи"/>
      <sheetName val="PL"/>
      <sheetName val="BS"/>
      <sheetName val="CF"/>
      <sheetName val="Пр П-Ф"/>
      <sheetName val="ВСП П"/>
      <sheetName val="Сырье"/>
      <sheetName val="Нормы"/>
      <sheetName val="Пр С-СТ"/>
      <sheetName val="Аналитика"/>
      <sheetName val="Производство"/>
      <sheetName val="нормативы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>
        <row r="2">
          <cell r="D2">
            <v>5.4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тчет Формы (2)"/>
      <sheetName val="Отчет Формы"/>
    </sheetNames>
    <sheetDataSet>
      <sheetData sheetId="0"/>
      <sheetData sheetId="1">
        <row r="6">
          <cell r="AK6" t="str">
            <v>Forecast 12/2004</v>
          </cell>
        </row>
        <row r="7">
          <cell r="AK7" t="str">
            <v>USD</v>
          </cell>
        </row>
        <row r="59">
          <cell r="AJ59" t="str">
            <v>Budget 2004</v>
          </cell>
        </row>
        <row r="118">
          <cell r="AQ118">
            <v>0</v>
          </cell>
        </row>
        <row r="130">
          <cell r="AJ130">
            <v>2416948.1491484954</v>
          </cell>
          <cell r="AM130">
            <v>2341649.1920493464</v>
          </cell>
          <cell r="AP130">
            <v>28367043.039477509</v>
          </cell>
          <cell r="AQ130">
            <v>0</v>
          </cell>
        </row>
        <row r="131">
          <cell r="AP131">
            <v>0</v>
          </cell>
          <cell r="AQ131">
            <v>0</v>
          </cell>
        </row>
        <row r="132">
          <cell r="AP132">
            <v>0</v>
          </cell>
          <cell r="AQ132">
            <v>0</v>
          </cell>
        </row>
        <row r="133">
          <cell r="AP133">
            <v>0</v>
          </cell>
          <cell r="AQ133">
            <v>0</v>
          </cell>
        </row>
        <row r="134">
          <cell r="AP134">
            <v>0</v>
          </cell>
          <cell r="AQ134">
            <v>0</v>
          </cell>
        </row>
        <row r="135">
          <cell r="AP135">
            <v>0</v>
          </cell>
          <cell r="AQ135">
            <v>0</v>
          </cell>
        </row>
        <row r="136">
          <cell r="AJ136">
            <v>2416948.1491484954</v>
          </cell>
          <cell r="AM136">
            <v>2341649.1920493464</v>
          </cell>
          <cell r="AP136">
            <v>28367043.039477509</v>
          </cell>
          <cell r="AQ136">
            <v>0</v>
          </cell>
        </row>
        <row r="137">
          <cell r="AP137">
            <v>0</v>
          </cell>
          <cell r="AQ137">
            <v>0</v>
          </cell>
        </row>
        <row r="138">
          <cell r="AP138">
            <v>0</v>
          </cell>
          <cell r="AQ138">
            <v>0</v>
          </cell>
        </row>
        <row r="139">
          <cell r="AJ139">
            <v>504372.06304915447</v>
          </cell>
          <cell r="AM139">
            <v>1398436.996809232</v>
          </cell>
          <cell r="AP139">
            <v>12942808.300922167</v>
          </cell>
          <cell r="AQ139">
            <v>0</v>
          </cell>
        </row>
        <row r="140">
          <cell r="AJ140">
            <v>100874.41260983091</v>
          </cell>
          <cell r="AM140">
            <v>279687.39936184644</v>
          </cell>
          <cell r="AP140">
            <v>2588561.6601844337</v>
          </cell>
          <cell r="AQ140">
            <v>0</v>
          </cell>
        </row>
        <row r="141">
          <cell r="AJ141">
            <v>561534.56935314357</v>
          </cell>
          <cell r="AK141">
            <v>54966</v>
          </cell>
          <cell r="AM141">
            <v>707554.04497485107</v>
          </cell>
          <cell r="AN141">
            <v>54966</v>
          </cell>
          <cell r="AP141">
            <v>7571707.3185913088</v>
          </cell>
          <cell r="AQ141">
            <v>659592</v>
          </cell>
        </row>
        <row r="142">
          <cell r="AJ142">
            <v>79162.653565422792</v>
          </cell>
          <cell r="AM142">
            <v>100141.45748076386</v>
          </cell>
          <cell r="AP142">
            <v>1055398.5057941689</v>
          </cell>
          <cell r="AQ142">
            <v>0</v>
          </cell>
        </row>
        <row r="143">
          <cell r="AJ143">
            <v>38700.746504999996</v>
          </cell>
          <cell r="AM143">
            <v>35475.686504999998</v>
          </cell>
          <cell r="AP143">
            <v>636535.77581249992</v>
          </cell>
          <cell r="AQ143">
            <v>0</v>
          </cell>
        </row>
        <row r="144">
          <cell r="AP144">
            <v>0</v>
          </cell>
          <cell r="AQ144">
            <v>0</v>
          </cell>
        </row>
        <row r="145">
          <cell r="AP145">
            <v>0</v>
          </cell>
          <cell r="AQ145">
            <v>0</v>
          </cell>
        </row>
        <row r="146">
          <cell r="AP146">
            <v>0</v>
          </cell>
          <cell r="AQ146">
            <v>0</v>
          </cell>
        </row>
        <row r="147">
          <cell r="AJ147">
            <v>0</v>
          </cell>
          <cell r="AM147">
            <v>130324.35817612871</v>
          </cell>
          <cell r="AP147">
            <v>754409.58902140835</v>
          </cell>
          <cell r="AQ147">
            <v>0</v>
          </cell>
        </row>
        <row r="148">
          <cell r="AJ148">
            <v>0</v>
          </cell>
          <cell r="AM148">
            <v>0</v>
          </cell>
          <cell r="AP148">
            <v>0</v>
          </cell>
          <cell r="AQ148">
            <v>0</v>
          </cell>
        </row>
        <row r="149">
          <cell r="AP149">
            <v>0</v>
          </cell>
          <cell r="AQ149">
            <v>0</v>
          </cell>
        </row>
        <row r="150">
          <cell r="AP150">
            <v>0</v>
          </cell>
          <cell r="AQ150">
            <v>0</v>
          </cell>
        </row>
        <row r="151">
          <cell r="AJ151">
            <v>1284644.4450825518</v>
          </cell>
          <cell r="AK151">
            <v>54966</v>
          </cell>
          <cell r="AM151">
            <v>2651619.9433078226</v>
          </cell>
          <cell r="AN151">
            <v>54966</v>
          </cell>
          <cell r="AP151">
            <v>25549421.150325991</v>
          </cell>
          <cell r="AQ151">
            <v>659592</v>
          </cell>
        </row>
        <row r="152">
          <cell r="AP152">
            <v>0</v>
          </cell>
          <cell r="AQ152">
            <v>0</v>
          </cell>
        </row>
        <row r="153">
          <cell r="AJ153">
            <v>1132303.7040659436</v>
          </cell>
          <cell r="AK153">
            <v>-54966</v>
          </cell>
          <cell r="AM153">
            <v>-309970.75125847617</v>
          </cell>
          <cell r="AN153">
            <v>-54966</v>
          </cell>
          <cell r="AP153">
            <v>2817621.8891515271</v>
          </cell>
          <cell r="AQ153">
            <v>-659592</v>
          </cell>
        </row>
        <row r="154">
          <cell r="AP154">
            <v>0</v>
          </cell>
          <cell r="AQ154">
            <v>0</v>
          </cell>
        </row>
        <row r="155">
          <cell r="AP155">
            <v>0</v>
          </cell>
          <cell r="AQ155">
            <v>0</v>
          </cell>
        </row>
        <row r="156">
          <cell r="AP156">
            <v>0</v>
          </cell>
          <cell r="AQ156">
            <v>0</v>
          </cell>
        </row>
        <row r="157">
          <cell r="AP157">
            <v>0</v>
          </cell>
          <cell r="AQ157">
            <v>0</v>
          </cell>
        </row>
        <row r="158">
          <cell r="AP158">
            <v>0</v>
          </cell>
          <cell r="AQ158">
            <v>0</v>
          </cell>
        </row>
        <row r="159">
          <cell r="AP159">
            <v>0</v>
          </cell>
          <cell r="AQ159">
            <v>0</v>
          </cell>
        </row>
        <row r="160">
          <cell r="AP160">
            <v>0</v>
          </cell>
          <cell r="AQ160">
            <v>0</v>
          </cell>
        </row>
        <row r="161">
          <cell r="AP161">
            <v>0</v>
          </cell>
          <cell r="AQ161">
            <v>0</v>
          </cell>
        </row>
        <row r="162">
          <cell r="AJ162">
            <v>0</v>
          </cell>
          <cell r="AK162">
            <v>0</v>
          </cell>
          <cell r="AM162">
            <v>0</v>
          </cell>
          <cell r="AN162">
            <v>0</v>
          </cell>
          <cell r="AP162">
            <v>0</v>
          </cell>
          <cell r="AQ162">
            <v>0</v>
          </cell>
        </row>
        <row r="163">
          <cell r="AP163">
            <v>0</v>
          </cell>
          <cell r="AQ163">
            <v>0</v>
          </cell>
        </row>
        <row r="164">
          <cell r="AJ164">
            <v>75578.399999999994</v>
          </cell>
          <cell r="AM164">
            <v>75578.399999999994</v>
          </cell>
          <cell r="AP164">
            <v>2296060.7999999998</v>
          </cell>
          <cell r="AQ164">
            <v>0</v>
          </cell>
        </row>
        <row r="165">
          <cell r="AP165">
            <v>0</v>
          </cell>
          <cell r="AQ165">
            <v>0</v>
          </cell>
        </row>
        <row r="166">
          <cell r="AP166">
            <v>0</v>
          </cell>
          <cell r="AQ166">
            <v>0</v>
          </cell>
        </row>
        <row r="167">
          <cell r="AP167">
            <v>0</v>
          </cell>
          <cell r="AQ167">
            <v>0</v>
          </cell>
        </row>
        <row r="168">
          <cell r="AJ168">
            <v>75578.399999999994</v>
          </cell>
          <cell r="AK168">
            <v>0</v>
          </cell>
          <cell r="AM168">
            <v>75578.399999999994</v>
          </cell>
          <cell r="AN168">
            <v>0</v>
          </cell>
          <cell r="AP168">
            <v>2296060.7999999998</v>
          </cell>
          <cell r="AQ168">
            <v>0</v>
          </cell>
        </row>
        <row r="169">
          <cell r="AP169">
            <v>0</v>
          </cell>
          <cell r="AQ169">
            <v>0</v>
          </cell>
        </row>
        <row r="170">
          <cell r="AJ170">
            <v>-75578.399999999994</v>
          </cell>
          <cell r="AK170">
            <v>0</v>
          </cell>
          <cell r="AM170">
            <v>-75578.399999999994</v>
          </cell>
          <cell r="AN170">
            <v>0</v>
          </cell>
          <cell r="AP170">
            <v>-2296060.7999999998</v>
          </cell>
          <cell r="AQ170">
            <v>0</v>
          </cell>
        </row>
        <row r="171">
          <cell r="AJ171">
            <v>1056725.3040659437</v>
          </cell>
          <cell r="AK171">
            <v>-54966</v>
          </cell>
          <cell r="AM171">
            <v>-385549.15125847619</v>
          </cell>
          <cell r="AN171">
            <v>-54966</v>
          </cell>
          <cell r="AP171">
            <v>521561.08915152692</v>
          </cell>
          <cell r="AQ171">
            <v>-659592</v>
          </cell>
        </row>
        <row r="172">
          <cell r="AP172">
            <v>0</v>
          </cell>
          <cell r="AQ172">
            <v>0</v>
          </cell>
        </row>
        <row r="173">
          <cell r="AP173">
            <v>0</v>
          </cell>
          <cell r="AQ173">
            <v>0</v>
          </cell>
        </row>
        <row r="174">
          <cell r="AP174">
            <v>0</v>
          </cell>
          <cell r="AQ174">
            <v>0</v>
          </cell>
        </row>
        <row r="175">
          <cell r="AP175">
            <v>0</v>
          </cell>
          <cell r="AQ175">
            <v>0</v>
          </cell>
        </row>
        <row r="176">
          <cell r="AP176">
            <v>0</v>
          </cell>
          <cell r="AQ176">
            <v>0</v>
          </cell>
        </row>
        <row r="177">
          <cell r="AP177">
            <v>0</v>
          </cell>
          <cell r="AQ177">
            <v>0</v>
          </cell>
        </row>
        <row r="178">
          <cell r="AP178">
            <v>0</v>
          </cell>
          <cell r="AQ178">
            <v>0</v>
          </cell>
        </row>
        <row r="179">
          <cell r="AP179">
            <v>0</v>
          </cell>
          <cell r="AQ179">
            <v>0</v>
          </cell>
        </row>
        <row r="180">
          <cell r="AP180">
            <v>0</v>
          </cell>
          <cell r="AQ180">
            <v>0</v>
          </cell>
        </row>
        <row r="181">
          <cell r="AJ181">
            <v>0</v>
          </cell>
          <cell r="AK181">
            <v>0</v>
          </cell>
          <cell r="AM181">
            <v>0</v>
          </cell>
          <cell r="AN181">
            <v>0</v>
          </cell>
          <cell r="AP181">
            <v>0</v>
          </cell>
          <cell r="AQ181">
            <v>0</v>
          </cell>
        </row>
        <row r="182">
          <cell r="AP182">
            <v>0</v>
          </cell>
          <cell r="AQ182">
            <v>0</v>
          </cell>
        </row>
        <row r="183">
          <cell r="AJ183">
            <v>407376</v>
          </cell>
          <cell r="AM183">
            <v>407376</v>
          </cell>
          <cell r="AP183">
            <v>4694822.3159999996</v>
          </cell>
          <cell r="AQ183">
            <v>0</v>
          </cell>
        </row>
        <row r="184">
          <cell r="AP184">
            <v>0</v>
          </cell>
          <cell r="AQ184">
            <v>0</v>
          </cell>
        </row>
        <row r="185">
          <cell r="AP185">
            <v>0</v>
          </cell>
          <cell r="AQ185">
            <v>0</v>
          </cell>
        </row>
        <row r="186">
          <cell r="AP186">
            <v>0</v>
          </cell>
          <cell r="AQ186">
            <v>0</v>
          </cell>
        </row>
        <row r="187">
          <cell r="AJ187">
            <v>407376</v>
          </cell>
          <cell r="AK187">
            <v>0</v>
          </cell>
          <cell r="AM187">
            <v>407376</v>
          </cell>
          <cell r="AN187">
            <v>0</v>
          </cell>
          <cell r="AP187">
            <v>4694822.3159999996</v>
          </cell>
          <cell r="AQ187">
            <v>0</v>
          </cell>
        </row>
        <row r="188">
          <cell r="AJ188">
            <v>-407376</v>
          </cell>
          <cell r="AK188">
            <v>0</v>
          </cell>
          <cell r="AM188">
            <v>-407376</v>
          </cell>
          <cell r="AN188">
            <v>0</v>
          </cell>
          <cell r="AP188">
            <v>-4694822.3159999996</v>
          </cell>
          <cell r="AQ188">
            <v>0</v>
          </cell>
        </row>
        <row r="189">
          <cell r="AP189">
            <v>0</v>
          </cell>
          <cell r="AQ189">
            <v>0</v>
          </cell>
        </row>
        <row r="190">
          <cell r="AJ190">
            <v>649349.3040659437</v>
          </cell>
          <cell r="AK190">
            <v>-54966</v>
          </cell>
          <cell r="AM190">
            <v>-792925.15125847619</v>
          </cell>
          <cell r="AN190">
            <v>-54966</v>
          </cell>
          <cell r="AP190">
            <v>-4173261.2268484728</v>
          </cell>
          <cell r="AQ190">
            <v>-659592</v>
          </cell>
        </row>
        <row r="191">
          <cell r="AP191">
            <v>0</v>
          </cell>
          <cell r="AQ191">
            <v>0</v>
          </cell>
        </row>
        <row r="192">
          <cell r="AJ192">
            <v>-3919685.3796559405</v>
          </cell>
          <cell r="AK192">
            <v>-539660</v>
          </cell>
          <cell r="AM192">
            <v>-3270336.0755899968</v>
          </cell>
          <cell r="AN192">
            <v>-594626</v>
          </cell>
          <cell r="AP192">
            <v>-23812709.791333821</v>
          </cell>
          <cell r="AQ192">
            <v>-3507756</v>
          </cell>
        </row>
        <row r="193">
          <cell r="AP193">
            <v>0</v>
          </cell>
          <cell r="AQ193">
            <v>0</v>
          </cell>
        </row>
        <row r="194">
          <cell r="AP194">
            <v>0</v>
          </cell>
          <cell r="AQ194">
            <v>0</v>
          </cell>
        </row>
        <row r="195">
          <cell r="AP195">
            <v>0</v>
          </cell>
          <cell r="AQ195">
            <v>0</v>
          </cell>
        </row>
        <row r="196">
          <cell r="AJ196">
            <v>-3270336.0755899968</v>
          </cell>
          <cell r="AK196">
            <v>-594626</v>
          </cell>
          <cell r="AM196">
            <v>-4063261.2268484728</v>
          </cell>
          <cell r="AN196">
            <v>-649592</v>
          </cell>
          <cell r="AP196">
            <v>-27985971.018182293</v>
          </cell>
          <cell r="AQ196">
            <v>-4167348</v>
          </cell>
        </row>
        <row r="203">
          <cell r="AJ203">
            <v>660.68150946768412</v>
          </cell>
          <cell r="AK203">
            <v>660.68150946768412</v>
          </cell>
          <cell r="AM203">
            <v>660.68150946768412</v>
          </cell>
          <cell r="AN203">
            <v>660.68150946768412</v>
          </cell>
          <cell r="AP203">
            <v>660.68150946768412</v>
          </cell>
          <cell r="AQ203">
            <v>660.68150946768412</v>
          </cell>
        </row>
        <row r="204">
          <cell r="AJ204">
            <v>247.52042807917607</v>
          </cell>
          <cell r="AK204">
            <v>247.52042807917607</v>
          </cell>
          <cell r="AM204">
            <v>247.52042807917607</v>
          </cell>
          <cell r="AN204">
            <v>247.52042807917607</v>
          </cell>
          <cell r="AP204">
            <v>247.52042807917607</v>
          </cell>
          <cell r="AQ204">
            <v>247.52042807917607</v>
          </cell>
        </row>
        <row r="205">
          <cell r="AJ205">
            <v>399.14752057281794</v>
          </cell>
          <cell r="AK205">
            <v>399.14752057281794</v>
          </cell>
          <cell r="AM205">
            <v>399.14752057281794</v>
          </cell>
          <cell r="AN205">
            <v>399.14752057281794</v>
          </cell>
          <cell r="AP205">
            <v>399.14752057281794</v>
          </cell>
          <cell r="AQ205">
            <v>399.14752057281794</v>
          </cell>
        </row>
        <row r="206">
          <cell r="AJ206">
            <v>8.7872146229366042</v>
          </cell>
          <cell r="AK206">
            <v>8.7872146229366042</v>
          </cell>
          <cell r="AM206">
            <v>8.7872146229366042</v>
          </cell>
          <cell r="AN206">
            <v>8.7872146229366042</v>
          </cell>
          <cell r="AP206">
            <v>8.7872146229366042</v>
          </cell>
          <cell r="AQ206">
            <v>8.7872146229366042</v>
          </cell>
        </row>
        <row r="207">
          <cell r="AJ207">
            <v>104</v>
          </cell>
          <cell r="AK207">
            <v>104</v>
          </cell>
          <cell r="AM207">
            <v>104</v>
          </cell>
          <cell r="AN207">
            <v>104</v>
          </cell>
          <cell r="AP207">
            <v>104</v>
          </cell>
          <cell r="AQ207">
            <v>104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blanker.ru/doc/shahmatnaya-vedomost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60F30-1986-4AF7-A42F-B81483038476}">
  <dimension ref="A1:O28"/>
  <sheetViews>
    <sheetView workbookViewId="0">
      <selection activeCell="D19" sqref="D19"/>
    </sheetView>
  </sheetViews>
  <sheetFormatPr defaultRowHeight="15" x14ac:dyDescent="0.25"/>
  <cols>
    <col min="1" max="1" width="22.42578125" style="62" customWidth="1"/>
    <col min="2" max="2" width="16.5703125" style="62" customWidth="1"/>
    <col min="3" max="3" width="13.5703125" style="62" customWidth="1"/>
    <col min="4" max="4" width="14.85546875" style="62" customWidth="1"/>
    <col min="5" max="16384" width="9.140625" style="62"/>
  </cols>
  <sheetData>
    <row r="1" spans="1:15" x14ac:dyDescent="0.25">
      <c r="A1" s="62" t="s">
        <v>107</v>
      </c>
    </row>
    <row r="2" spans="1:15" x14ac:dyDescent="0.25">
      <c r="A2" s="62" t="s">
        <v>108</v>
      </c>
    </row>
    <row r="3" spans="1:15" x14ac:dyDescent="0.25">
      <c r="A3" s="62" t="s">
        <v>109</v>
      </c>
    </row>
    <row r="4" spans="1:15" x14ac:dyDescent="0.25">
      <c r="B4" s="62" t="s">
        <v>110</v>
      </c>
      <c r="C4" s="62" t="s">
        <v>111</v>
      </c>
      <c r="D4" s="63" t="s">
        <v>112</v>
      </c>
    </row>
    <row r="5" spans="1:15" x14ac:dyDescent="0.25">
      <c r="A5" s="62" t="s">
        <v>113</v>
      </c>
      <c r="B5" s="62">
        <f>1000*1000</f>
        <v>1000000</v>
      </c>
      <c r="C5" s="62">
        <v>36000</v>
      </c>
      <c r="D5" s="63">
        <f>B5*C5/1000</f>
        <v>36000000</v>
      </c>
    </row>
    <row r="6" spans="1:15" x14ac:dyDescent="0.25">
      <c r="A6" s="62" t="s">
        <v>114</v>
      </c>
      <c r="B6" s="62">
        <f>B5</f>
        <v>1000000</v>
      </c>
      <c r="C6" s="62">
        <v>24000</v>
      </c>
      <c r="D6" s="63">
        <f>B6*C6/1000</f>
        <v>24000000</v>
      </c>
    </row>
    <row r="7" spans="1:15" x14ac:dyDescent="0.25">
      <c r="A7" s="62" t="s">
        <v>115</v>
      </c>
      <c r="B7" s="62">
        <f>B6</f>
        <v>1000000</v>
      </c>
      <c r="C7" s="62">
        <v>1200</v>
      </c>
      <c r="D7" s="63">
        <f>B7*C7/1000</f>
        <v>1200000</v>
      </c>
    </row>
    <row r="8" spans="1:15" x14ac:dyDescent="0.25">
      <c r="A8" s="62" t="s">
        <v>116</v>
      </c>
      <c r="D8" s="63">
        <f>6000000/1000</f>
        <v>6000</v>
      </c>
    </row>
    <row r="9" spans="1:15" x14ac:dyDescent="0.25">
      <c r="A9" s="62" t="s">
        <v>117</v>
      </c>
      <c r="D9" s="63">
        <v>12000</v>
      </c>
    </row>
    <row r="10" spans="1:15" x14ac:dyDescent="0.25">
      <c r="A10" s="62" t="s">
        <v>118</v>
      </c>
      <c r="B10" s="62">
        <v>12</v>
      </c>
    </row>
    <row r="11" spans="1:15" x14ac:dyDescent="0.25">
      <c r="A11" s="62" t="s">
        <v>119</v>
      </c>
      <c r="B11" s="64">
        <v>0.12</v>
      </c>
    </row>
    <row r="12" spans="1:15" x14ac:dyDescent="0.25">
      <c r="A12" s="62" t="s">
        <v>120</v>
      </c>
    </row>
    <row r="13" spans="1:15" x14ac:dyDescent="0.25">
      <c r="A13" s="62" t="s">
        <v>121</v>
      </c>
      <c r="D13" s="63">
        <v>10000</v>
      </c>
    </row>
    <row r="14" spans="1:15" x14ac:dyDescent="0.25">
      <c r="A14" s="62" t="s">
        <v>122</v>
      </c>
      <c r="C14" s="62">
        <v>10</v>
      </c>
      <c r="D14" s="62" t="s">
        <v>123</v>
      </c>
    </row>
    <row r="15" spans="1:15" x14ac:dyDescent="0.25">
      <c r="A15" s="62" t="s">
        <v>124</v>
      </c>
    </row>
    <row r="16" spans="1:15" ht="30.75" customHeight="1" x14ac:dyDescent="0.25">
      <c r="A16" s="67" t="s">
        <v>125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</row>
    <row r="17" spans="1:15" ht="30.75" customHeight="1" x14ac:dyDescent="0.25">
      <c r="A17" s="67" t="s">
        <v>126</v>
      </c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</row>
    <row r="19" spans="1:15" x14ac:dyDescent="0.25">
      <c r="A19" s="62" t="s">
        <v>127</v>
      </c>
      <c r="B19" s="63"/>
      <c r="C19" s="65"/>
      <c r="D19" s="66">
        <f>-PMT(B11/12,B10,D9)</f>
        <v>1066.1854641401003</v>
      </c>
    </row>
    <row r="20" spans="1:15" x14ac:dyDescent="0.25">
      <c r="A20" s="62" t="s">
        <v>128</v>
      </c>
      <c r="B20" s="63"/>
      <c r="C20" s="65"/>
      <c r="D20" s="63">
        <f>D19*12</f>
        <v>12794.225569681203</v>
      </c>
    </row>
    <row r="21" spans="1:15" x14ac:dyDescent="0.25">
      <c r="A21" s="62" t="s">
        <v>129</v>
      </c>
      <c r="B21" s="63"/>
      <c r="C21" s="65"/>
      <c r="D21" s="63">
        <f>D20-D9</f>
        <v>794.22556968120261</v>
      </c>
    </row>
    <row r="22" spans="1:15" x14ac:dyDescent="0.25">
      <c r="B22" s="63"/>
      <c r="C22" s="63"/>
      <c r="D22" s="63"/>
    </row>
    <row r="23" spans="1:15" x14ac:dyDescent="0.25">
      <c r="B23" s="63"/>
      <c r="C23" s="63"/>
      <c r="D23" s="63"/>
    </row>
    <row r="25" spans="1:15" x14ac:dyDescent="0.25">
      <c r="D25" s="63"/>
    </row>
    <row r="26" spans="1:15" x14ac:dyDescent="0.25">
      <c r="D26" s="63"/>
    </row>
    <row r="27" spans="1:15" x14ac:dyDescent="0.25">
      <c r="D27" s="63"/>
    </row>
    <row r="28" spans="1:15" x14ac:dyDescent="0.25">
      <c r="D28" s="63"/>
    </row>
  </sheetData>
  <mergeCells count="2">
    <mergeCell ref="A16:O16"/>
    <mergeCell ref="A17:O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showGridLines="0" topLeftCell="A12" zoomScaleNormal="100" zoomScaleSheetLayoutView="100" workbookViewId="0">
      <selection activeCell="A28" sqref="A28:XFD28"/>
    </sheetView>
  </sheetViews>
  <sheetFormatPr defaultRowHeight="12.75" x14ac:dyDescent="0.2"/>
  <cols>
    <col min="1" max="1" width="10.140625" customWidth="1"/>
    <col min="2" max="2" width="9.5703125" style="8" customWidth="1"/>
    <col min="3" max="3" width="13" style="8" customWidth="1"/>
    <col min="4" max="4" width="15.5703125" style="8" customWidth="1"/>
    <col min="5" max="5" width="16.5703125" style="8" customWidth="1"/>
    <col min="6" max="6" width="13" style="8" customWidth="1"/>
    <col min="7" max="7" width="15.42578125" style="8" customWidth="1"/>
    <col min="8" max="8" width="14.28515625" style="8" customWidth="1"/>
    <col min="9" max="9" width="15.5703125" style="8" customWidth="1"/>
    <col min="10" max="10" width="14.85546875" style="8" customWidth="1"/>
    <col min="11" max="11" width="13.85546875" style="8" customWidth="1"/>
    <col min="12" max="12" width="15" style="8" customWidth="1"/>
    <col min="13" max="13" width="16.140625" style="8" customWidth="1"/>
    <col min="14" max="14" width="16.5703125" style="8" customWidth="1"/>
    <col min="15" max="15" width="15" style="8" customWidth="1"/>
    <col min="16" max="16" width="15.7109375" customWidth="1"/>
  </cols>
  <sheetData>
    <row r="1" spans="1:16" x14ac:dyDescent="0.2">
      <c r="L1" s="85" t="s">
        <v>10</v>
      </c>
      <c r="M1" s="85"/>
      <c r="N1" s="85"/>
      <c r="O1" s="85"/>
      <c r="P1" s="85"/>
    </row>
    <row r="2" spans="1:16" x14ac:dyDescent="0.2">
      <c r="H2" s="9"/>
      <c r="L2" s="85" t="s">
        <v>7</v>
      </c>
      <c r="M2" s="85"/>
      <c r="N2" s="85"/>
      <c r="O2" s="85"/>
      <c r="P2" s="85"/>
    </row>
    <row r="3" spans="1:16" x14ac:dyDescent="0.2">
      <c r="A3" s="86" t="s">
        <v>8</v>
      </c>
      <c r="B3" s="86"/>
      <c r="C3" s="86"/>
      <c r="D3" s="86"/>
      <c r="E3" s="86"/>
      <c r="F3" s="86"/>
      <c r="H3" s="10"/>
      <c r="I3" s="11"/>
    </row>
    <row r="4" spans="1:16" x14ac:dyDescent="0.2">
      <c r="A4" s="87" t="s">
        <v>9</v>
      </c>
      <c r="B4" s="87"/>
      <c r="C4" s="87"/>
      <c r="D4" s="87"/>
      <c r="E4" s="87"/>
      <c r="F4" s="87"/>
      <c r="H4" s="10"/>
      <c r="I4" s="11"/>
    </row>
    <row r="5" spans="1:16" x14ac:dyDescent="0.2">
      <c r="H5" s="10"/>
      <c r="I5" s="11"/>
    </row>
    <row r="6" spans="1:16" ht="15" x14ac:dyDescent="0.2">
      <c r="A6" s="5"/>
      <c r="B6" s="13"/>
      <c r="C6" s="13"/>
      <c r="H6" s="10"/>
      <c r="I6" s="11"/>
    </row>
    <row r="7" spans="1:16" x14ac:dyDescent="0.2">
      <c r="A7" s="3"/>
      <c r="B7" s="14"/>
      <c r="C7" s="14"/>
      <c r="H7" s="10"/>
      <c r="I7" s="11"/>
    </row>
    <row r="8" spans="1:16" ht="18" customHeight="1" x14ac:dyDescent="0.2">
      <c r="A8" s="72" t="s">
        <v>0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</row>
    <row r="9" spans="1:16" ht="15.75" customHeight="1" x14ac:dyDescent="0.2">
      <c r="A9" s="73" t="s">
        <v>1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</row>
    <row r="10" spans="1:16" ht="15.75" customHeight="1" x14ac:dyDescent="0.2">
      <c r="E10" s="15"/>
    </row>
    <row r="11" spans="1:16" ht="15" customHeight="1" x14ac:dyDescent="0.2">
      <c r="A11" s="68" t="s">
        <v>11</v>
      </c>
      <c r="B11" s="75" t="s">
        <v>16</v>
      </c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7"/>
      <c r="P11" s="80" t="s">
        <v>12</v>
      </c>
    </row>
    <row r="12" spans="1:16" ht="15" customHeight="1" x14ac:dyDescent="0.2">
      <c r="A12" s="70"/>
      <c r="B12" s="78" t="s">
        <v>3</v>
      </c>
      <c r="C12" s="83" t="s">
        <v>4</v>
      </c>
      <c r="D12" s="78">
        <v>26</v>
      </c>
      <c r="E12" s="78">
        <v>41</v>
      </c>
      <c r="F12" s="78" t="s">
        <v>5</v>
      </c>
      <c r="G12" s="78">
        <v>44</v>
      </c>
      <c r="H12" s="78">
        <v>19</v>
      </c>
      <c r="I12" s="78">
        <v>51</v>
      </c>
      <c r="J12" s="78">
        <v>66</v>
      </c>
      <c r="K12" s="78">
        <v>68</v>
      </c>
      <c r="L12" s="78">
        <v>62</v>
      </c>
      <c r="M12" s="78">
        <v>90</v>
      </c>
      <c r="N12" s="78">
        <v>60</v>
      </c>
      <c r="O12" s="78">
        <v>70</v>
      </c>
      <c r="P12" s="81"/>
    </row>
    <row r="13" spans="1:16" ht="15" customHeight="1" x14ac:dyDescent="0.2">
      <c r="A13" s="71"/>
      <c r="B13" s="79"/>
      <c r="C13" s="84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82"/>
    </row>
    <row r="14" spans="1:16" ht="18.95" customHeight="1" x14ac:dyDescent="0.2">
      <c r="A14" s="6" t="s">
        <v>3</v>
      </c>
      <c r="B14" s="16"/>
      <c r="C14" s="16"/>
      <c r="D14" s="16"/>
      <c r="E14" s="16"/>
      <c r="F14" s="22">
        <v>10000</v>
      </c>
      <c r="G14" s="16"/>
      <c r="H14" s="16"/>
      <c r="I14" s="16"/>
      <c r="J14" s="17"/>
      <c r="K14" s="17"/>
      <c r="L14" s="17"/>
      <c r="M14" s="17"/>
      <c r="N14" s="17"/>
      <c r="O14" s="17"/>
      <c r="P14" s="21">
        <f>SUM(B14:O14)</f>
        <v>10000</v>
      </c>
    </row>
    <row r="15" spans="1:16" ht="18.95" customHeight="1" x14ac:dyDescent="0.2">
      <c r="A15" s="6" t="s">
        <v>4</v>
      </c>
      <c r="B15" s="18"/>
      <c r="C15" s="18"/>
      <c r="D15" s="18"/>
      <c r="E15" s="18"/>
      <c r="F15" s="18"/>
      <c r="G15" s="18"/>
      <c r="H15" s="18"/>
      <c r="I15" s="18"/>
      <c r="J15" s="19"/>
      <c r="K15" s="17"/>
      <c r="L15" s="17"/>
      <c r="M15" s="17"/>
      <c r="N15" s="17"/>
      <c r="O15" s="17"/>
      <c r="P15" s="21">
        <f t="shared" ref="P15:P28" si="0">SUM(B15:O15)</f>
        <v>0</v>
      </c>
    </row>
    <row r="16" spans="1:16" x14ac:dyDescent="0.2">
      <c r="A16" s="7" t="s">
        <v>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>
        <v>10000</v>
      </c>
      <c r="O16" s="17"/>
      <c r="P16" s="21">
        <f t="shared" si="0"/>
        <v>10000</v>
      </c>
    </row>
    <row r="17" spans="1:16" x14ac:dyDescent="0.2">
      <c r="A17" s="7" t="s">
        <v>2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>
        <f>4800000+2000000</f>
        <v>6800000</v>
      </c>
      <c r="O17" s="17"/>
      <c r="P17" s="21">
        <f t="shared" si="0"/>
        <v>6800000</v>
      </c>
    </row>
    <row r="18" spans="1:16" x14ac:dyDescent="0.2">
      <c r="A18" s="7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>
        <v>6000</v>
      </c>
      <c r="P18" s="21">
        <f t="shared" si="0"/>
        <v>6000</v>
      </c>
    </row>
    <row r="19" spans="1:16" x14ac:dyDescent="0.2">
      <c r="A19" s="7" t="s">
        <v>15</v>
      </c>
      <c r="B19" s="17"/>
      <c r="C19" s="17">
        <v>1000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>
        <v>1200000</v>
      </c>
      <c r="O19" s="17"/>
      <c r="P19" s="21">
        <f t="shared" si="0"/>
        <v>1201000</v>
      </c>
    </row>
    <row r="20" spans="1:16" x14ac:dyDescent="0.2">
      <c r="A20" s="7" t="s">
        <v>19</v>
      </c>
      <c r="B20" s="17"/>
      <c r="C20" s="17"/>
      <c r="D20" s="17"/>
      <c r="E20" s="17"/>
      <c r="F20" s="17"/>
      <c r="G20" s="17"/>
      <c r="H20" s="17"/>
      <c r="I20" s="17"/>
      <c r="J20" s="17">
        <v>12000</v>
      </c>
      <c r="K20" s="17"/>
      <c r="L20" s="17">
        <v>43200000</v>
      </c>
      <c r="M20" s="17"/>
      <c r="N20" s="17"/>
      <c r="O20" s="17"/>
      <c r="P20" s="21">
        <f>SUM(B20:O20)</f>
        <v>43212000</v>
      </c>
    </row>
    <row r="21" spans="1:16" x14ac:dyDescent="0.2">
      <c r="A21" s="7" t="s">
        <v>18</v>
      </c>
      <c r="B21" s="17"/>
      <c r="C21" s="17"/>
      <c r="D21" s="17"/>
      <c r="E21" s="17"/>
      <c r="F21" s="17"/>
      <c r="G21" s="17"/>
      <c r="H21" s="17"/>
      <c r="I21" s="17">
        <f>10000+28800000</f>
        <v>28810000</v>
      </c>
      <c r="J21" s="17"/>
      <c r="K21" s="17"/>
      <c r="L21" s="17"/>
      <c r="M21" s="17"/>
      <c r="N21" s="17"/>
      <c r="O21" s="17"/>
      <c r="P21" s="21">
        <f t="shared" si="0"/>
        <v>28810000</v>
      </c>
    </row>
    <row r="22" spans="1:16" x14ac:dyDescent="0.2">
      <c r="A22" s="7" t="s">
        <v>13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>
        <v>43200000</v>
      </c>
      <c r="N22" s="17"/>
      <c r="O22" s="17"/>
      <c r="P22" s="21">
        <f t="shared" si="0"/>
        <v>43200000</v>
      </c>
    </row>
    <row r="23" spans="1:16" x14ac:dyDescent="0.2">
      <c r="A23" s="7" t="s">
        <v>20</v>
      </c>
      <c r="B23" s="17"/>
      <c r="C23" s="17"/>
      <c r="D23" s="17"/>
      <c r="E23" s="17"/>
      <c r="F23" s="17"/>
      <c r="G23" s="17"/>
      <c r="H23" s="17"/>
      <c r="I23" s="17">
        <f>12000+794.23</f>
        <v>12794.23</v>
      </c>
      <c r="J23" s="17"/>
      <c r="K23" s="17"/>
      <c r="L23" s="17"/>
      <c r="M23" s="17"/>
      <c r="N23" s="17"/>
      <c r="O23" s="17"/>
      <c r="P23" s="21">
        <f t="shared" si="0"/>
        <v>12794.23</v>
      </c>
    </row>
    <row r="24" spans="1:16" x14ac:dyDescent="0.2">
      <c r="A24" s="7" t="s">
        <v>22</v>
      </c>
      <c r="B24" s="17"/>
      <c r="C24" s="17"/>
      <c r="D24" s="17"/>
      <c r="E24" s="17"/>
      <c r="F24" s="17"/>
      <c r="G24" s="17"/>
      <c r="H24" s="17">
        <v>4800000</v>
      </c>
      <c r="I24" s="17"/>
      <c r="J24" s="17"/>
      <c r="K24" s="17"/>
      <c r="L24" s="17"/>
      <c r="M24" s="17"/>
      <c r="N24" s="17"/>
      <c r="O24" s="17"/>
      <c r="P24" s="21">
        <f>SUM(B24:O24)</f>
        <v>4800000</v>
      </c>
    </row>
    <row r="25" spans="1:16" x14ac:dyDescent="0.2">
      <c r="A25" s="7" t="s">
        <v>14</v>
      </c>
      <c r="B25" s="17"/>
      <c r="C25" s="17"/>
      <c r="D25" s="17">
        <v>6000</v>
      </c>
      <c r="E25" s="17">
        <v>24000000</v>
      </c>
      <c r="F25" s="17"/>
      <c r="G25" s="17">
        <v>1201000</v>
      </c>
      <c r="H25" s="17"/>
      <c r="I25" s="17"/>
      <c r="J25" s="17"/>
      <c r="K25" s="17">
        <v>7200000</v>
      </c>
      <c r="L25" s="17"/>
      <c r="M25" s="17"/>
      <c r="N25" s="17"/>
      <c r="O25" s="17"/>
      <c r="P25" s="21">
        <f t="shared" si="0"/>
        <v>32407000</v>
      </c>
    </row>
    <row r="26" spans="1:16" x14ac:dyDescent="0.2">
      <c r="A26" s="7" t="s">
        <v>21</v>
      </c>
      <c r="B26" s="17"/>
      <c r="C26" s="17"/>
      <c r="D26" s="17"/>
      <c r="E26" s="17"/>
      <c r="F26" s="17"/>
      <c r="G26" s="17"/>
      <c r="H26" s="17"/>
      <c r="I26" s="17"/>
      <c r="J26" s="17">
        <v>794.23</v>
      </c>
      <c r="K26" s="17"/>
      <c r="L26" s="17"/>
      <c r="M26" s="17"/>
      <c r="N26" s="17"/>
      <c r="O26" s="17"/>
      <c r="P26" s="21">
        <f t="shared" si="0"/>
        <v>794.23</v>
      </c>
    </row>
    <row r="27" spans="1:16" x14ac:dyDescent="0.2">
      <c r="A27" s="7" t="s">
        <v>27</v>
      </c>
      <c r="B27" s="17"/>
      <c r="C27" s="17"/>
      <c r="D27" s="17"/>
      <c r="E27" s="17"/>
      <c r="F27" s="17"/>
      <c r="G27" s="17"/>
      <c r="H27" s="17"/>
      <c r="I27" s="17">
        <v>6000</v>
      </c>
      <c r="J27" s="17"/>
      <c r="K27" s="17"/>
      <c r="L27" s="17"/>
      <c r="M27" s="17"/>
      <c r="N27" s="17"/>
      <c r="O27" s="17"/>
      <c r="P27" s="21">
        <f t="shared" si="0"/>
        <v>6000</v>
      </c>
    </row>
    <row r="28" spans="1:16" x14ac:dyDescent="0.2">
      <c r="A28" s="7" t="s">
        <v>26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>
        <v>24000000</v>
      </c>
      <c r="O28" s="17"/>
      <c r="P28" s="21">
        <f t="shared" si="0"/>
        <v>24000000</v>
      </c>
    </row>
    <row r="29" spans="1:16" ht="28.5" customHeight="1" x14ac:dyDescent="0.2">
      <c r="A29" s="68" t="s">
        <v>6</v>
      </c>
      <c r="B29" s="20">
        <f t="shared" ref="B29:O29" si="1">SUM(B14:B28)</f>
        <v>0</v>
      </c>
      <c r="C29" s="20">
        <f t="shared" si="1"/>
        <v>1000</v>
      </c>
      <c r="D29" s="20">
        <f t="shared" si="1"/>
        <v>6000</v>
      </c>
      <c r="E29" s="20">
        <f t="shared" si="1"/>
        <v>24000000</v>
      </c>
      <c r="F29" s="20">
        <f t="shared" si="1"/>
        <v>10000</v>
      </c>
      <c r="G29" s="20">
        <f t="shared" si="1"/>
        <v>1201000</v>
      </c>
      <c r="H29" s="20">
        <f t="shared" si="1"/>
        <v>4800000</v>
      </c>
      <c r="I29" s="20">
        <f t="shared" si="1"/>
        <v>28828794.23</v>
      </c>
      <c r="J29" s="20">
        <f t="shared" si="1"/>
        <v>12794.23</v>
      </c>
      <c r="K29" s="20">
        <f t="shared" si="1"/>
        <v>7200000</v>
      </c>
      <c r="L29" s="20">
        <f t="shared" si="1"/>
        <v>43200000</v>
      </c>
      <c r="M29" s="20">
        <f t="shared" si="1"/>
        <v>43200000</v>
      </c>
      <c r="N29" s="20">
        <f t="shared" si="1"/>
        <v>32010000</v>
      </c>
      <c r="O29" s="20">
        <f t="shared" si="1"/>
        <v>6000</v>
      </c>
      <c r="P29" s="20">
        <f>SUM(P14:P28)-SUM(B29:O29)</f>
        <v>0</v>
      </c>
    </row>
    <row r="30" spans="1:16" x14ac:dyDescent="0.2">
      <c r="A30" s="69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4"/>
    </row>
    <row r="31" spans="1:16" x14ac:dyDescent="0.2">
      <c r="E31" s="12"/>
      <c r="H31" s="12"/>
    </row>
    <row r="34" spans="1:3" x14ac:dyDescent="0.2">
      <c r="A34" s="2"/>
      <c r="C34" s="12"/>
    </row>
    <row r="35" spans="1:3" x14ac:dyDescent="0.2">
      <c r="A35" s="2"/>
    </row>
  </sheetData>
  <mergeCells count="24">
    <mergeCell ref="B12:B13"/>
    <mergeCell ref="C12:C13"/>
    <mergeCell ref="L1:P1"/>
    <mergeCell ref="L2:P2"/>
    <mergeCell ref="A3:F3"/>
    <mergeCell ref="A4:F4"/>
    <mergeCell ref="L12:L13"/>
    <mergeCell ref="M12:M13"/>
    <mergeCell ref="A29:A30"/>
    <mergeCell ref="A11:A13"/>
    <mergeCell ref="A8:P8"/>
    <mergeCell ref="A9:P9"/>
    <mergeCell ref="B11:O11"/>
    <mergeCell ref="K12:K13"/>
    <mergeCell ref="J12:J13"/>
    <mergeCell ref="D12:D13"/>
    <mergeCell ref="N12:N13"/>
    <mergeCell ref="G12:G13"/>
    <mergeCell ref="H12:H13"/>
    <mergeCell ref="I12:I13"/>
    <mergeCell ref="O12:O13"/>
    <mergeCell ref="P11:P13"/>
    <mergeCell ref="E12:E13"/>
    <mergeCell ref="F12:F13"/>
  </mergeCells>
  <phoneticPr fontId="10" type="noConversion"/>
  <hyperlinks>
    <hyperlink ref="A8:P8" r:id="rId1" display="СВОДНАЯ ВЕДОМОСТЬ   ( ШАХМАТНАЯ )" xr:uid="{00000000-0004-0000-0000-000000000000}"/>
  </hyperlinks>
  <printOptions gridLinesSet="0"/>
  <pageMargins left="0.39370078740157483" right="0.39370078740157483" top="0.78740157480314965" bottom="0.78740157480314965" header="0.51181102362204722" footer="0.51181102362204722"/>
  <pageSetup paperSize="9" orientation="landscape" verticalDpi="300" r:id="rId2"/>
  <headerFooter alignWithMargins="0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0"/>
  <sheetViews>
    <sheetView workbookViewId="0">
      <selection activeCell="C21" sqref="C21"/>
    </sheetView>
  </sheetViews>
  <sheetFormatPr defaultRowHeight="12.75" x14ac:dyDescent="0.2"/>
  <cols>
    <col min="3" max="3" width="16.140625" style="8" customWidth="1"/>
    <col min="4" max="4" width="15.5703125" style="8" bestFit="1" customWidth="1"/>
    <col min="5" max="5" width="18.42578125" style="8" customWidth="1"/>
    <col min="6" max="6" width="21.85546875" style="8" customWidth="1"/>
    <col min="7" max="7" width="7.7109375" customWidth="1"/>
    <col min="8" max="8" width="18.85546875" customWidth="1"/>
  </cols>
  <sheetData>
    <row r="1" spans="1:9" x14ac:dyDescent="0.2">
      <c r="A1" s="23" t="s">
        <v>23</v>
      </c>
      <c r="B1" s="23"/>
      <c r="C1" s="25" t="s">
        <v>24</v>
      </c>
      <c r="D1" s="25" t="s">
        <v>25</v>
      </c>
      <c r="E1" s="14" t="s">
        <v>131</v>
      </c>
      <c r="F1" s="14" t="s">
        <v>130</v>
      </c>
    </row>
    <row r="2" spans="1:9" x14ac:dyDescent="0.2">
      <c r="A2" s="24" t="s">
        <v>3</v>
      </c>
      <c r="B2" s="24"/>
      <c r="C2" s="28">
        <v>10000</v>
      </c>
      <c r="D2" s="25"/>
      <c r="E2" s="14">
        <f>C2-D2</f>
        <v>10000</v>
      </c>
      <c r="F2" s="14"/>
    </row>
    <row r="3" spans="1:9" x14ac:dyDescent="0.2">
      <c r="A3" s="23" t="s">
        <v>4</v>
      </c>
      <c r="B3" s="23"/>
      <c r="C3" s="25"/>
      <c r="D3" s="28">
        <v>1000</v>
      </c>
      <c r="E3" s="58"/>
      <c r="F3" s="58">
        <f>D3-C3</f>
        <v>1000</v>
      </c>
      <c r="G3" s="23">
        <v>1150</v>
      </c>
    </row>
    <row r="4" spans="1:9" x14ac:dyDescent="0.2">
      <c r="A4" s="23">
        <v>8</v>
      </c>
      <c r="B4" s="23"/>
      <c r="C4" s="56">
        <v>10000</v>
      </c>
      <c r="D4" s="56">
        <v>10000</v>
      </c>
      <c r="E4" s="59">
        <f t="shared" ref="E4:E9" si="0">C4-D4</f>
        <v>0</v>
      </c>
      <c r="F4" s="59"/>
    </row>
    <row r="5" spans="1:9" x14ac:dyDescent="0.2">
      <c r="A5" s="23">
        <v>26</v>
      </c>
      <c r="B5" s="23"/>
      <c r="C5" s="56">
        <v>6000</v>
      </c>
      <c r="D5" s="56">
        <v>6000</v>
      </c>
      <c r="E5" s="59">
        <f t="shared" si="0"/>
        <v>0</v>
      </c>
      <c r="F5" s="59"/>
    </row>
    <row r="6" spans="1:9" x14ac:dyDescent="0.2">
      <c r="A6" s="23">
        <v>41</v>
      </c>
      <c r="B6" s="23">
        <v>1210</v>
      </c>
      <c r="C6" s="28">
        <v>24000000</v>
      </c>
      <c r="D6" s="25">
        <v>24000000</v>
      </c>
      <c r="E6" s="14">
        <f t="shared" si="0"/>
        <v>0</v>
      </c>
      <c r="F6" s="14"/>
    </row>
    <row r="7" spans="1:9" x14ac:dyDescent="0.2">
      <c r="A7" s="23">
        <v>44</v>
      </c>
      <c r="B7" s="23">
        <v>1210</v>
      </c>
      <c r="C7" s="28">
        <v>1201000</v>
      </c>
      <c r="D7" s="25">
        <v>1201000</v>
      </c>
      <c r="E7" s="14">
        <f t="shared" si="0"/>
        <v>0</v>
      </c>
      <c r="F7" s="14"/>
    </row>
    <row r="8" spans="1:9" x14ac:dyDescent="0.2">
      <c r="A8" s="23">
        <v>19</v>
      </c>
      <c r="B8" s="23">
        <v>1220</v>
      </c>
      <c r="C8" s="28">
        <v>6800000</v>
      </c>
      <c r="D8" s="25">
        <v>4800000</v>
      </c>
      <c r="E8" s="14">
        <f t="shared" si="0"/>
        <v>2000000</v>
      </c>
      <c r="F8" s="14"/>
    </row>
    <row r="9" spans="1:9" x14ac:dyDescent="0.2">
      <c r="A9" s="23">
        <v>51</v>
      </c>
      <c r="B9" s="23">
        <v>1250</v>
      </c>
      <c r="C9" s="28">
        <v>43212000</v>
      </c>
      <c r="D9" s="25">
        <v>28828794.23</v>
      </c>
      <c r="E9" s="14">
        <f t="shared" si="0"/>
        <v>14383205.77</v>
      </c>
      <c r="F9" s="14"/>
    </row>
    <row r="10" spans="1:9" x14ac:dyDescent="0.2">
      <c r="A10" s="23">
        <v>66</v>
      </c>
      <c r="B10" s="23"/>
      <c r="C10" s="25">
        <v>12794.23</v>
      </c>
      <c r="D10" s="58">
        <v>12794.23</v>
      </c>
      <c r="E10" s="60"/>
      <c r="F10" s="60">
        <f t="shared" ref="F10:F15" si="1">D10-C10</f>
        <v>0</v>
      </c>
      <c r="G10">
        <v>1510</v>
      </c>
    </row>
    <row r="11" spans="1:9" x14ac:dyDescent="0.2">
      <c r="A11" s="23">
        <v>62</v>
      </c>
      <c r="B11" s="23">
        <v>1230</v>
      </c>
      <c r="C11" s="28">
        <v>43200000</v>
      </c>
      <c r="D11" s="28">
        <v>43200000</v>
      </c>
      <c r="E11" s="60">
        <f>C11-D11</f>
        <v>0</v>
      </c>
      <c r="F11" s="60">
        <f t="shared" si="1"/>
        <v>0</v>
      </c>
      <c r="G11">
        <v>1520</v>
      </c>
    </row>
    <row r="12" spans="1:9" x14ac:dyDescent="0.2">
      <c r="A12" s="23">
        <v>68</v>
      </c>
      <c r="B12" s="23">
        <v>1230</v>
      </c>
      <c r="C12" s="28">
        <v>4800000</v>
      </c>
      <c r="D12" s="28">
        <v>7200000</v>
      </c>
      <c r="E12" s="60"/>
      <c r="F12" s="60">
        <f t="shared" si="1"/>
        <v>2400000</v>
      </c>
      <c r="G12">
        <v>1520</v>
      </c>
    </row>
    <row r="13" spans="1:9" x14ac:dyDescent="0.2">
      <c r="A13" s="23">
        <v>90</v>
      </c>
      <c r="B13" s="23"/>
      <c r="C13" s="57">
        <v>32407000</v>
      </c>
      <c r="D13" s="57">
        <v>43200000</v>
      </c>
      <c r="E13" s="61"/>
      <c r="F13" s="61">
        <f t="shared" si="1"/>
        <v>10793000</v>
      </c>
      <c r="H13" s="27">
        <f>C13-D13</f>
        <v>-10793000</v>
      </c>
      <c r="I13" t="s">
        <v>28</v>
      </c>
    </row>
    <row r="14" spans="1:9" x14ac:dyDescent="0.2">
      <c r="A14" s="23">
        <v>60</v>
      </c>
      <c r="B14" s="23">
        <v>1230</v>
      </c>
      <c r="C14" s="28">
        <v>28810000</v>
      </c>
      <c r="D14" s="28">
        <v>32010000</v>
      </c>
      <c r="E14" s="60"/>
      <c r="F14" s="60">
        <f t="shared" si="1"/>
        <v>3200000</v>
      </c>
      <c r="G14">
        <v>1520</v>
      </c>
    </row>
    <row r="15" spans="1:9" x14ac:dyDescent="0.2">
      <c r="A15" s="23">
        <v>70</v>
      </c>
      <c r="B15" s="23">
        <v>1230</v>
      </c>
      <c r="C15" s="28">
        <v>6000</v>
      </c>
      <c r="D15" s="28">
        <v>6000</v>
      </c>
      <c r="E15" s="60"/>
      <c r="F15" s="60">
        <f t="shared" si="1"/>
        <v>0</v>
      </c>
      <c r="G15">
        <v>1520</v>
      </c>
      <c r="I15" t="s">
        <v>29</v>
      </c>
    </row>
    <row r="16" spans="1:9" x14ac:dyDescent="0.2">
      <c r="A16" s="26">
        <v>91</v>
      </c>
      <c r="B16" s="26"/>
      <c r="C16" s="57">
        <v>794.23</v>
      </c>
      <c r="D16" s="57"/>
      <c r="E16" s="61">
        <f>C16-D16</f>
        <v>794.23</v>
      </c>
      <c r="F16" s="61"/>
      <c r="H16" s="27">
        <f>C16-D16</f>
        <v>794.23</v>
      </c>
      <c r="I16" t="s">
        <v>29</v>
      </c>
    </row>
    <row r="18" spans="3:8" x14ac:dyDescent="0.2">
      <c r="H18" s="27">
        <f>-(H13+H16)</f>
        <v>10792205.77</v>
      </c>
    </row>
    <row r="20" spans="3:8" x14ac:dyDescent="0.2">
      <c r="C20" s="8">
        <f>C13-C5-C7</f>
        <v>31200000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2228A-64AE-4667-BFA0-C57A8AE94A36}">
  <dimension ref="A1:P41"/>
  <sheetViews>
    <sheetView topLeftCell="A19" workbookViewId="0">
      <selection activeCell="P29" sqref="P29"/>
    </sheetView>
  </sheetViews>
  <sheetFormatPr defaultRowHeight="12.75" x14ac:dyDescent="0.2"/>
  <cols>
    <col min="1" max="1" width="33.42578125" customWidth="1"/>
    <col min="3" max="3" width="15.7109375" style="8" hidden="1" customWidth="1"/>
    <col min="4" max="14" width="15.7109375" style="99" hidden="1" customWidth="1"/>
    <col min="15" max="15" width="16.7109375" customWidth="1"/>
    <col min="16" max="16" width="16.140625" customWidth="1"/>
  </cols>
  <sheetData>
    <row r="1" spans="1:16" ht="15" x14ac:dyDescent="0.25">
      <c r="A1" s="29"/>
      <c r="B1" s="29" t="s">
        <v>30</v>
      </c>
      <c r="C1" s="89" t="s">
        <v>132</v>
      </c>
      <c r="D1" s="94" t="s">
        <v>133</v>
      </c>
      <c r="E1" s="94" t="s">
        <v>134</v>
      </c>
      <c r="F1" s="94" t="s">
        <v>135</v>
      </c>
      <c r="G1" s="94" t="s">
        <v>136</v>
      </c>
      <c r="H1" s="94" t="s">
        <v>137</v>
      </c>
      <c r="I1" s="94" t="s">
        <v>138</v>
      </c>
      <c r="J1" s="94" t="s">
        <v>139</v>
      </c>
      <c r="K1" s="94" t="s">
        <v>140</v>
      </c>
      <c r="L1" s="94" t="s">
        <v>141</v>
      </c>
      <c r="M1" s="94" t="s">
        <v>142</v>
      </c>
      <c r="N1" s="94" t="s">
        <v>143</v>
      </c>
      <c r="O1" s="30" t="s">
        <v>31</v>
      </c>
    </row>
    <row r="2" spans="1:16" ht="15" x14ac:dyDescent="0.25">
      <c r="A2" s="31" t="s">
        <v>32</v>
      </c>
      <c r="B2" s="32"/>
      <c r="C2" s="33">
        <f>C12+C19</f>
        <v>4176517.1474999995</v>
      </c>
      <c r="D2" s="33">
        <f t="shared" ref="C2:N2" si="0">D12+D19</f>
        <v>4176433.8141666665</v>
      </c>
      <c r="E2" s="33">
        <f t="shared" si="0"/>
        <v>4176350.480833333</v>
      </c>
      <c r="F2" s="33">
        <f t="shared" si="0"/>
        <v>4176267.1474999995</v>
      </c>
      <c r="G2" s="33">
        <f t="shared" si="0"/>
        <v>4176183.8141666665</v>
      </c>
      <c r="H2" s="33">
        <f t="shared" si="0"/>
        <v>4176100.480833333</v>
      </c>
      <c r="I2" s="33">
        <f t="shared" si="0"/>
        <v>4176017.1474999995</v>
      </c>
      <c r="J2" s="33">
        <f t="shared" si="0"/>
        <v>4175933.8141666665</v>
      </c>
      <c r="K2" s="33">
        <f t="shared" si="0"/>
        <v>4175850.480833333</v>
      </c>
      <c r="L2" s="33">
        <f t="shared" si="0"/>
        <v>4175767.1474999995</v>
      </c>
      <c r="M2" s="33">
        <f t="shared" si="0"/>
        <v>4175683.8141666665</v>
      </c>
      <c r="N2" s="33">
        <f t="shared" si="0"/>
        <v>4175600.480833333</v>
      </c>
      <c r="O2" s="33">
        <f>O12+O19</f>
        <v>50008205.769999996</v>
      </c>
      <c r="P2" s="53"/>
    </row>
    <row r="3" spans="1:16" ht="15" x14ac:dyDescent="0.25">
      <c r="A3" s="38" t="s">
        <v>34</v>
      </c>
      <c r="B3" s="37" t="s">
        <v>35</v>
      </c>
      <c r="C3" s="90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36">
        <f>SUM(B3:B3)</f>
        <v>0</v>
      </c>
    </row>
    <row r="4" spans="1:16" ht="24.75" x14ac:dyDescent="0.25">
      <c r="A4" s="38" t="s">
        <v>36</v>
      </c>
      <c r="B4" s="37" t="s">
        <v>37</v>
      </c>
      <c r="C4" s="90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36">
        <f>SUM(B4:B4)</f>
        <v>0</v>
      </c>
    </row>
    <row r="5" spans="1:16" ht="15" x14ac:dyDescent="0.25">
      <c r="A5" s="38" t="s">
        <v>38</v>
      </c>
      <c r="B5" s="37" t="s">
        <v>39</v>
      </c>
      <c r="C5" s="90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36">
        <f>SUM(B5:B5)</f>
        <v>0</v>
      </c>
    </row>
    <row r="6" spans="1:16" ht="15" x14ac:dyDescent="0.25">
      <c r="A6" s="38" t="s">
        <v>40</v>
      </c>
      <c r="B6" s="37" t="s">
        <v>41</v>
      </c>
      <c r="C6" s="90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36">
        <f>SUM(B6:B6)</f>
        <v>0</v>
      </c>
    </row>
    <row r="7" spans="1:16" ht="15" x14ac:dyDescent="0.25">
      <c r="A7" s="38" t="s">
        <v>42</v>
      </c>
      <c r="B7" s="37" t="s">
        <v>43</v>
      </c>
      <c r="C7" s="90">
        <f>10000-10000/(10*12)</f>
        <v>9916.6666666666661</v>
      </c>
      <c r="D7" s="90">
        <f>C7-10000/(10*12)</f>
        <v>9833.3333333333321</v>
      </c>
      <c r="E7" s="90">
        <f t="shared" ref="E7:N7" si="1">D7-10000/(10*12)</f>
        <v>9749.9999999999982</v>
      </c>
      <c r="F7" s="90">
        <f t="shared" si="1"/>
        <v>9666.6666666666642</v>
      </c>
      <c r="G7" s="90">
        <f t="shared" si="1"/>
        <v>9583.3333333333303</v>
      </c>
      <c r="H7" s="90">
        <f t="shared" si="1"/>
        <v>9499.9999999999964</v>
      </c>
      <c r="I7" s="90">
        <f t="shared" si="1"/>
        <v>9416.6666666666624</v>
      </c>
      <c r="J7" s="90">
        <f t="shared" si="1"/>
        <v>9333.3333333333285</v>
      </c>
      <c r="K7" s="90">
        <f t="shared" si="1"/>
        <v>9249.9999999999945</v>
      </c>
      <c r="L7" s="90">
        <f t="shared" si="1"/>
        <v>9166.6666666666606</v>
      </c>
      <c r="M7" s="90">
        <f t="shared" si="1"/>
        <v>9083.3333333333267</v>
      </c>
      <c r="N7" s="90">
        <f t="shared" si="1"/>
        <v>8999.9999999999927</v>
      </c>
      <c r="O7" s="30">
        <v>8999.9999999999927</v>
      </c>
      <c r="P7" s="1" t="s">
        <v>99</v>
      </c>
    </row>
    <row r="8" spans="1:16" ht="24.75" x14ac:dyDescent="0.25">
      <c r="A8" s="38" t="s">
        <v>44</v>
      </c>
      <c r="B8" s="39" t="s">
        <v>45</v>
      </c>
      <c r="C8" s="91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36">
        <f>SUM(B8:B8)</f>
        <v>0</v>
      </c>
    </row>
    <row r="9" spans="1:16" ht="15" x14ac:dyDescent="0.25">
      <c r="A9" s="38" t="s">
        <v>46</v>
      </c>
      <c r="B9" s="37" t="s">
        <v>47</v>
      </c>
      <c r="C9" s="90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36">
        <f>SUM(B9:B9)</f>
        <v>0</v>
      </c>
    </row>
    <row r="10" spans="1:16" ht="15" x14ac:dyDescent="0.25">
      <c r="A10" s="38" t="s">
        <v>48</v>
      </c>
      <c r="B10" s="37" t="s">
        <v>49</v>
      </c>
      <c r="C10" s="90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36">
        <f>SUM(B10:B10)</f>
        <v>0</v>
      </c>
    </row>
    <row r="11" spans="1:16" ht="15" x14ac:dyDescent="0.25">
      <c r="A11" s="48" t="s">
        <v>50</v>
      </c>
      <c r="B11" s="37" t="s">
        <v>51</v>
      </c>
      <c r="C11" s="90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36">
        <f>SUM(B11:B11)</f>
        <v>0</v>
      </c>
    </row>
    <row r="12" spans="1:16" ht="15" x14ac:dyDescent="0.25">
      <c r="A12" s="49" t="s">
        <v>52</v>
      </c>
      <c r="B12" s="40" t="s">
        <v>53</v>
      </c>
      <c r="C12" s="36">
        <f t="shared" ref="C12:N12" si="2">C7</f>
        <v>9916.6666666666661</v>
      </c>
      <c r="D12" s="36">
        <f t="shared" si="2"/>
        <v>9833.3333333333321</v>
      </c>
      <c r="E12" s="36">
        <f t="shared" si="2"/>
        <v>9749.9999999999982</v>
      </c>
      <c r="F12" s="36">
        <f t="shared" si="2"/>
        <v>9666.6666666666642</v>
      </c>
      <c r="G12" s="36">
        <f t="shared" si="2"/>
        <v>9583.3333333333303</v>
      </c>
      <c r="H12" s="36">
        <f t="shared" si="2"/>
        <v>9499.9999999999964</v>
      </c>
      <c r="I12" s="36">
        <f t="shared" si="2"/>
        <v>9416.6666666666624</v>
      </c>
      <c r="J12" s="36">
        <f t="shared" si="2"/>
        <v>9333.3333333333285</v>
      </c>
      <c r="K12" s="36">
        <f t="shared" si="2"/>
        <v>9249.9999999999945</v>
      </c>
      <c r="L12" s="36">
        <f t="shared" si="2"/>
        <v>9166.6666666666606</v>
      </c>
      <c r="M12" s="36">
        <f t="shared" si="2"/>
        <v>9083.3333333333267</v>
      </c>
      <c r="N12" s="36">
        <f t="shared" si="2"/>
        <v>8999.9999999999927</v>
      </c>
      <c r="O12" s="36">
        <f>O7</f>
        <v>8999.9999999999927</v>
      </c>
    </row>
    <row r="13" spans="1:16" ht="15" x14ac:dyDescent="0.25">
      <c r="A13" s="38" t="s">
        <v>55</v>
      </c>
      <c r="B13" s="37" t="s">
        <v>56</v>
      </c>
      <c r="C13" s="90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36"/>
      <c r="P13" t="s">
        <v>100</v>
      </c>
    </row>
    <row r="14" spans="1:16" ht="24.75" x14ac:dyDescent="0.25">
      <c r="A14" s="38" t="s">
        <v>57</v>
      </c>
      <c r="B14" s="39" t="s">
        <v>58</v>
      </c>
      <c r="C14" s="91">
        <f>$O$14/12</f>
        <v>166666.66666666666</v>
      </c>
      <c r="D14" s="91">
        <f t="shared" ref="D14:N14" si="3">$O$14/12</f>
        <v>166666.66666666666</v>
      </c>
      <c r="E14" s="91">
        <f t="shared" si="3"/>
        <v>166666.66666666666</v>
      </c>
      <c r="F14" s="91">
        <f t="shared" si="3"/>
        <v>166666.66666666666</v>
      </c>
      <c r="G14" s="91">
        <f t="shared" si="3"/>
        <v>166666.66666666666</v>
      </c>
      <c r="H14" s="91">
        <f t="shared" si="3"/>
        <v>166666.66666666666</v>
      </c>
      <c r="I14" s="91">
        <f t="shared" si="3"/>
        <v>166666.66666666666</v>
      </c>
      <c r="J14" s="91">
        <f t="shared" si="3"/>
        <v>166666.66666666666</v>
      </c>
      <c r="K14" s="91">
        <f t="shared" si="3"/>
        <v>166666.66666666666</v>
      </c>
      <c r="L14" s="91">
        <f t="shared" si="3"/>
        <v>166666.66666666666</v>
      </c>
      <c r="M14" s="91">
        <f t="shared" si="3"/>
        <v>166666.66666666666</v>
      </c>
      <c r="N14" s="91">
        <f t="shared" si="3"/>
        <v>166666.66666666666</v>
      </c>
      <c r="O14" s="36">
        <v>2000000</v>
      </c>
      <c r="P14" t="s">
        <v>101</v>
      </c>
    </row>
    <row r="15" spans="1:16" ht="15" x14ac:dyDescent="0.25">
      <c r="A15" s="41" t="s">
        <v>59</v>
      </c>
      <c r="B15" s="37" t="s">
        <v>60</v>
      </c>
      <c r="C15" s="90">
        <f>$O$15/12</f>
        <v>2801333.3333333335</v>
      </c>
      <c r="D15" s="90">
        <f t="shared" ref="D15:N15" si="4">$O$15/12</f>
        <v>2801333.3333333335</v>
      </c>
      <c r="E15" s="90">
        <f t="shared" si="4"/>
        <v>2801333.3333333335</v>
      </c>
      <c r="F15" s="90">
        <f t="shared" si="4"/>
        <v>2801333.3333333335</v>
      </c>
      <c r="G15" s="90">
        <f t="shared" si="4"/>
        <v>2801333.3333333335</v>
      </c>
      <c r="H15" s="90">
        <f t="shared" si="4"/>
        <v>2801333.3333333335</v>
      </c>
      <c r="I15" s="90">
        <f t="shared" si="4"/>
        <v>2801333.3333333335</v>
      </c>
      <c r="J15" s="90">
        <f t="shared" si="4"/>
        <v>2801333.3333333335</v>
      </c>
      <c r="K15" s="90">
        <f t="shared" si="4"/>
        <v>2801333.3333333335</v>
      </c>
      <c r="L15" s="90">
        <f t="shared" si="4"/>
        <v>2801333.3333333335</v>
      </c>
      <c r="M15" s="90">
        <f t="shared" si="4"/>
        <v>2801333.3333333335</v>
      </c>
      <c r="N15" s="90">
        <f>$O$15/12</f>
        <v>2801333.3333333335</v>
      </c>
      <c r="O15" s="36">
        <v>33616000</v>
      </c>
      <c r="P15" t="s">
        <v>102</v>
      </c>
    </row>
    <row r="16" spans="1:16" ht="36.75" x14ac:dyDescent="0.25">
      <c r="A16" s="41" t="s">
        <v>61</v>
      </c>
      <c r="B16" s="37" t="s">
        <v>62</v>
      </c>
      <c r="C16" s="90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36"/>
    </row>
    <row r="17" spans="1:16" ht="24.75" x14ac:dyDescent="0.25">
      <c r="A17" s="41" t="s">
        <v>63</v>
      </c>
      <c r="B17" s="37" t="s">
        <v>64</v>
      </c>
      <c r="C17" s="90">
        <f>$O$17/12</f>
        <v>1198600.4808333332</v>
      </c>
      <c r="D17" s="90">
        <f t="shared" ref="D17:N17" si="5">$O$17/12</f>
        <v>1198600.4808333332</v>
      </c>
      <c r="E17" s="90">
        <f t="shared" si="5"/>
        <v>1198600.4808333332</v>
      </c>
      <c r="F17" s="90">
        <f t="shared" si="5"/>
        <v>1198600.4808333332</v>
      </c>
      <c r="G17" s="90">
        <f t="shared" si="5"/>
        <v>1198600.4808333332</v>
      </c>
      <c r="H17" s="90">
        <f t="shared" si="5"/>
        <v>1198600.4808333332</v>
      </c>
      <c r="I17" s="90">
        <f t="shared" si="5"/>
        <v>1198600.4808333332</v>
      </c>
      <c r="J17" s="90">
        <f t="shared" si="5"/>
        <v>1198600.4808333332</v>
      </c>
      <c r="K17" s="90">
        <f t="shared" si="5"/>
        <v>1198600.4808333332</v>
      </c>
      <c r="L17" s="90">
        <f t="shared" si="5"/>
        <v>1198600.4808333332</v>
      </c>
      <c r="M17" s="90">
        <f t="shared" si="5"/>
        <v>1198600.4808333332</v>
      </c>
      <c r="N17" s="90">
        <f>$O$17/12</f>
        <v>1198600.4808333332</v>
      </c>
      <c r="O17" s="36">
        <v>14383205.77</v>
      </c>
      <c r="P17" t="s">
        <v>103</v>
      </c>
    </row>
    <row r="18" spans="1:16" ht="15" x14ac:dyDescent="0.25">
      <c r="A18" s="48" t="s">
        <v>65</v>
      </c>
      <c r="B18" s="37" t="s">
        <v>66</v>
      </c>
      <c r="C18" s="90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36"/>
    </row>
    <row r="19" spans="1:16" ht="15" x14ac:dyDescent="0.25">
      <c r="A19" s="50" t="s">
        <v>67</v>
      </c>
      <c r="B19" s="40"/>
      <c r="C19" s="36">
        <f t="shared" ref="C19:N19" si="6">SUM(C13:C18)</f>
        <v>4166600.480833333</v>
      </c>
      <c r="D19" s="36">
        <f t="shared" si="6"/>
        <v>4166600.480833333</v>
      </c>
      <c r="E19" s="36">
        <f t="shared" si="6"/>
        <v>4166600.480833333</v>
      </c>
      <c r="F19" s="36">
        <f t="shared" si="6"/>
        <v>4166600.480833333</v>
      </c>
      <c r="G19" s="36">
        <f t="shared" si="6"/>
        <v>4166600.480833333</v>
      </c>
      <c r="H19" s="36">
        <f t="shared" si="6"/>
        <v>4166600.480833333</v>
      </c>
      <c r="I19" s="36">
        <f t="shared" si="6"/>
        <v>4166600.480833333</v>
      </c>
      <c r="J19" s="36">
        <f t="shared" si="6"/>
        <v>4166600.480833333</v>
      </c>
      <c r="K19" s="36">
        <f t="shared" si="6"/>
        <v>4166600.480833333</v>
      </c>
      <c r="L19" s="36">
        <f t="shared" si="6"/>
        <v>4166600.480833333</v>
      </c>
      <c r="M19" s="36">
        <f t="shared" si="6"/>
        <v>4166600.480833333</v>
      </c>
      <c r="N19" s="36">
        <f t="shared" si="6"/>
        <v>4166600.480833333</v>
      </c>
      <c r="O19" s="36">
        <f>SUM(O13:O18)</f>
        <v>49999205.769999996</v>
      </c>
      <c r="P19" s="27"/>
    </row>
    <row r="20" spans="1:16" ht="15" x14ac:dyDescent="0.25">
      <c r="A20" s="51" t="s">
        <v>68</v>
      </c>
      <c r="B20" s="42"/>
      <c r="C20" s="33">
        <f>C27+C32+C38</f>
        <v>4167350.4808333335</v>
      </c>
      <c r="D20" s="33">
        <f t="shared" ref="C20:N20" si="7">D27+D32+D38</f>
        <v>4167350.4808333335</v>
      </c>
      <c r="E20" s="33">
        <f t="shared" si="7"/>
        <v>4167350.4808333335</v>
      </c>
      <c r="F20" s="33">
        <f t="shared" si="7"/>
        <v>4167350.4808333335</v>
      </c>
      <c r="G20" s="33">
        <f t="shared" si="7"/>
        <v>4167350.4808333335</v>
      </c>
      <c r="H20" s="33">
        <f t="shared" si="7"/>
        <v>4167350.4808333335</v>
      </c>
      <c r="I20" s="33">
        <f t="shared" si="7"/>
        <v>4167350.4808333335</v>
      </c>
      <c r="J20" s="33">
        <f t="shared" si="7"/>
        <v>4167350.4808333335</v>
      </c>
      <c r="K20" s="33">
        <f t="shared" si="7"/>
        <v>4167350.4808333335</v>
      </c>
      <c r="L20" s="33">
        <f t="shared" si="7"/>
        <v>4167350.4808333335</v>
      </c>
      <c r="M20" s="33">
        <f t="shared" si="7"/>
        <v>4167350.4808333335</v>
      </c>
      <c r="N20" s="33">
        <f t="shared" si="7"/>
        <v>4167350.4808333335</v>
      </c>
      <c r="O20" s="33">
        <f>O27+O32+O38</f>
        <v>50008205.769999996</v>
      </c>
      <c r="P20" s="54"/>
    </row>
    <row r="21" spans="1:16" ht="36.75" x14ac:dyDescent="0.25">
      <c r="A21" s="41" t="s">
        <v>70</v>
      </c>
      <c r="B21" s="44" t="s">
        <v>71</v>
      </c>
      <c r="C21" s="90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30"/>
    </row>
    <row r="22" spans="1:16" ht="24.75" x14ac:dyDescent="0.25">
      <c r="A22" s="38" t="s">
        <v>72</v>
      </c>
      <c r="B22" s="44" t="s">
        <v>73</v>
      </c>
      <c r="C22" s="90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36"/>
    </row>
    <row r="23" spans="1:16" ht="15" x14ac:dyDescent="0.25">
      <c r="A23" s="38" t="s">
        <v>74</v>
      </c>
      <c r="B23" s="44" t="s">
        <v>75</v>
      </c>
      <c r="C23" s="90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5"/>
      <c r="O23" s="36"/>
    </row>
    <row r="24" spans="1:16" ht="24.75" x14ac:dyDescent="0.25">
      <c r="A24" s="38" t="s">
        <v>76</v>
      </c>
      <c r="B24" s="44" t="s">
        <v>77</v>
      </c>
      <c r="C24" s="90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5"/>
      <c r="O24" s="36"/>
    </row>
    <row r="25" spans="1:16" ht="15" x14ac:dyDescent="0.25">
      <c r="A25" s="38" t="s">
        <v>78</v>
      </c>
      <c r="B25" s="45" t="s">
        <v>79</v>
      </c>
      <c r="C25" s="93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36"/>
    </row>
    <row r="26" spans="1:16" ht="24" x14ac:dyDescent="0.25">
      <c r="A26" s="46" t="s">
        <v>80</v>
      </c>
      <c r="B26" s="44" t="s">
        <v>81</v>
      </c>
      <c r="C26" s="90">
        <f>$O$26/12</f>
        <v>899350.48083333333</v>
      </c>
      <c r="D26" s="90">
        <f t="shared" ref="D26:N26" si="8">$O$26/12</f>
        <v>899350.48083333333</v>
      </c>
      <c r="E26" s="90">
        <f t="shared" si="8"/>
        <v>899350.48083333333</v>
      </c>
      <c r="F26" s="90">
        <f t="shared" si="8"/>
        <v>899350.48083333333</v>
      </c>
      <c r="G26" s="90">
        <f t="shared" si="8"/>
        <v>899350.48083333333</v>
      </c>
      <c r="H26" s="90">
        <f t="shared" si="8"/>
        <v>899350.48083333333</v>
      </c>
      <c r="I26" s="90">
        <f t="shared" si="8"/>
        <v>899350.48083333333</v>
      </c>
      <c r="J26" s="90">
        <f t="shared" si="8"/>
        <v>899350.48083333333</v>
      </c>
      <c r="K26" s="90">
        <f t="shared" si="8"/>
        <v>899350.48083333333</v>
      </c>
      <c r="L26" s="90">
        <f t="shared" si="8"/>
        <v>899350.48083333333</v>
      </c>
      <c r="M26" s="90">
        <f t="shared" si="8"/>
        <v>899350.48083333333</v>
      </c>
      <c r="N26" s="90">
        <f t="shared" si="8"/>
        <v>899350.48083333333</v>
      </c>
      <c r="O26" s="36">
        <v>10792205.77</v>
      </c>
      <c r="P26" t="s">
        <v>106</v>
      </c>
    </row>
    <row r="27" spans="1:16" ht="15" x14ac:dyDescent="0.25">
      <c r="A27" s="49" t="s">
        <v>82</v>
      </c>
      <c r="B27" s="43"/>
      <c r="C27" s="36">
        <f t="shared" ref="C27:N27" si="9">SUM(C21:C26)</f>
        <v>899350.48083333333</v>
      </c>
      <c r="D27" s="36">
        <f t="shared" si="9"/>
        <v>899350.48083333333</v>
      </c>
      <c r="E27" s="36">
        <f t="shared" si="9"/>
        <v>899350.48083333333</v>
      </c>
      <c r="F27" s="36">
        <f t="shared" si="9"/>
        <v>899350.48083333333</v>
      </c>
      <c r="G27" s="36">
        <f t="shared" si="9"/>
        <v>899350.48083333333</v>
      </c>
      <c r="H27" s="36">
        <f t="shared" si="9"/>
        <v>899350.48083333333</v>
      </c>
      <c r="I27" s="36">
        <f t="shared" si="9"/>
        <v>899350.48083333333</v>
      </c>
      <c r="J27" s="36">
        <f t="shared" si="9"/>
        <v>899350.48083333333</v>
      </c>
      <c r="K27" s="36">
        <f t="shared" si="9"/>
        <v>899350.48083333333</v>
      </c>
      <c r="L27" s="36">
        <f t="shared" si="9"/>
        <v>899350.48083333333</v>
      </c>
      <c r="M27" s="36">
        <f t="shared" si="9"/>
        <v>899350.48083333333</v>
      </c>
      <c r="N27" s="36">
        <f t="shared" si="9"/>
        <v>899350.48083333333</v>
      </c>
      <c r="O27" s="36">
        <f>SUM(O21:O26)</f>
        <v>10792205.77</v>
      </c>
    </row>
    <row r="28" spans="1:16" ht="15" x14ac:dyDescent="0.25">
      <c r="A28" s="38" t="s">
        <v>84</v>
      </c>
      <c r="B28" s="44" t="s">
        <v>85</v>
      </c>
      <c r="C28" s="90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36"/>
      <c r="P28" s="27">
        <f>O27/12</f>
        <v>899350.48083333333</v>
      </c>
    </row>
    <row r="29" spans="1:16" ht="24.75" x14ac:dyDescent="0.25">
      <c r="A29" s="38" t="s">
        <v>86</v>
      </c>
      <c r="B29" s="44" t="s">
        <v>87</v>
      </c>
      <c r="C29" s="90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36"/>
    </row>
    <row r="30" spans="1:16" ht="15" x14ac:dyDescent="0.25">
      <c r="A30" s="38" t="s">
        <v>88</v>
      </c>
      <c r="B30" s="29" t="s">
        <v>89</v>
      </c>
      <c r="C30" s="89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36"/>
    </row>
    <row r="31" spans="1:16" ht="15" x14ac:dyDescent="0.25">
      <c r="A31" s="46" t="s">
        <v>90</v>
      </c>
      <c r="B31" s="44" t="s">
        <v>91</v>
      </c>
      <c r="C31" s="90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36"/>
    </row>
    <row r="32" spans="1:16" ht="15" x14ac:dyDescent="0.25">
      <c r="A32" s="49" t="s">
        <v>92</v>
      </c>
      <c r="B32" s="43"/>
      <c r="C32" s="92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36"/>
      <c r="P32" s="55"/>
    </row>
    <row r="33" spans="1:16" ht="15" x14ac:dyDescent="0.25">
      <c r="A33" s="38" t="s">
        <v>84</v>
      </c>
      <c r="B33" s="44" t="s">
        <v>94</v>
      </c>
      <c r="C33" s="90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36"/>
      <c r="P33" t="s">
        <v>104</v>
      </c>
    </row>
    <row r="34" spans="1:16" ht="15" x14ac:dyDescent="0.25">
      <c r="A34" s="38" t="s">
        <v>95</v>
      </c>
      <c r="B34" s="44" t="s">
        <v>96</v>
      </c>
      <c r="C34" s="100">
        <f>$O$34/12</f>
        <v>3268000</v>
      </c>
      <c r="D34" s="100">
        <f t="shared" ref="D34:N34" si="10">$O$34/12</f>
        <v>3268000</v>
      </c>
      <c r="E34" s="100">
        <f t="shared" si="10"/>
        <v>3268000</v>
      </c>
      <c r="F34" s="100">
        <f t="shared" si="10"/>
        <v>3268000</v>
      </c>
      <c r="G34" s="100">
        <f t="shared" si="10"/>
        <v>3268000</v>
      </c>
      <c r="H34" s="100">
        <f t="shared" si="10"/>
        <v>3268000</v>
      </c>
      <c r="I34" s="100">
        <f t="shared" si="10"/>
        <v>3268000</v>
      </c>
      <c r="J34" s="100">
        <f t="shared" si="10"/>
        <v>3268000</v>
      </c>
      <c r="K34" s="100">
        <f t="shared" si="10"/>
        <v>3268000</v>
      </c>
      <c r="L34" s="100">
        <f t="shared" si="10"/>
        <v>3268000</v>
      </c>
      <c r="M34" s="100">
        <f t="shared" si="10"/>
        <v>3268000</v>
      </c>
      <c r="N34" s="100">
        <f t="shared" si="10"/>
        <v>3268000</v>
      </c>
      <c r="O34" s="36">
        <f>33616000+5600000</f>
        <v>39216000</v>
      </c>
      <c r="P34" t="s">
        <v>105</v>
      </c>
    </row>
    <row r="35" spans="1:16" ht="15" x14ac:dyDescent="0.25">
      <c r="A35" s="38" t="s">
        <v>97</v>
      </c>
      <c r="B35" s="44">
        <v>1530</v>
      </c>
      <c r="C35" s="90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36"/>
    </row>
    <row r="36" spans="1:16" ht="15" x14ac:dyDescent="0.25">
      <c r="A36" s="38" t="s">
        <v>88</v>
      </c>
      <c r="B36" s="44">
        <v>1540</v>
      </c>
      <c r="C36" s="90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36"/>
    </row>
    <row r="37" spans="1:16" ht="15" x14ac:dyDescent="0.25">
      <c r="A37" s="46" t="s">
        <v>90</v>
      </c>
      <c r="B37" s="29">
        <v>1550</v>
      </c>
      <c r="C37" s="89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36"/>
    </row>
    <row r="38" spans="1:16" ht="15" x14ac:dyDescent="0.25">
      <c r="A38" s="52" t="s">
        <v>98</v>
      </c>
      <c r="B38" s="47"/>
      <c r="C38" s="36">
        <f t="shared" ref="C38:N38" si="11">SUM(C33:C37)</f>
        <v>3268000</v>
      </c>
      <c r="D38" s="36">
        <f t="shared" si="11"/>
        <v>3268000</v>
      </c>
      <c r="E38" s="36">
        <f t="shared" si="11"/>
        <v>3268000</v>
      </c>
      <c r="F38" s="36">
        <f t="shared" si="11"/>
        <v>3268000</v>
      </c>
      <c r="G38" s="36">
        <f t="shared" si="11"/>
        <v>3268000</v>
      </c>
      <c r="H38" s="36">
        <f t="shared" si="11"/>
        <v>3268000</v>
      </c>
      <c r="I38" s="36">
        <f t="shared" si="11"/>
        <v>3268000</v>
      </c>
      <c r="J38" s="36">
        <f t="shared" si="11"/>
        <v>3268000</v>
      </c>
      <c r="K38" s="36">
        <f t="shared" si="11"/>
        <v>3268000</v>
      </c>
      <c r="L38" s="36">
        <f t="shared" si="11"/>
        <v>3268000</v>
      </c>
      <c r="M38" s="36">
        <f t="shared" si="11"/>
        <v>3268000</v>
      </c>
      <c r="N38" s="36">
        <f t="shared" si="11"/>
        <v>3268000</v>
      </c>
      <c r="O38" s="36">
        <f>SUM(O33:O37)</f>
        <v>39216000</v>
      </c>
      <c r="P38" s="55"/>
    </row>
    <row r="41" spans="1:16" x14ac:dyDescent="0.2"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>
        <f>O2-O20</f>
        <v>0</v>
      </c>
    </row>
  </sheetData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9D67F-242A-4D4C-AF94-8E259F13C309}">
  <dimension ref="A1:R25"/>
  <sheetViews>
    <sheetView tabSelected="1" topLeftCell="A4" workbookViewId="0">
      <selection activeCell="Q13" sqref="Q13"/>
    </sheetView>
  </sheetViews>
  <sheetFormatPr defaultRowHeight="15" x14ac:dyDescent="0.25"/>
  <cols>
    <col min="1" max="1" width="53.42578125" style="101" customWidth="1"/>
    <col min="2" max="2" width="9.140625" style="103" customWidth="1"/>
    <col min="3" max="3" width="12.5703125" style="104" hidden="1" customWidth="1"/>
    <col min="4" max="14" width="12.85546875" style="103" hidden="1" customWidth="1"/>
    <col min="15" max="15" width="13.7109375" style="108" customWidth="1"/>
    <col min="16" max="16" width="9.140625" style="103"/>
    <col min="17" max="18" width="13.140625" style="103" bestFit="1" customWidth="1"/>
    <col min="19" max="16384" width="9.140625" style="103"/>
  </cols>
  <sheetData>
    <row r="1" spans="1:17" x14ac:dyDescent="0.25">
      <c r="A1" s="101" t="s">
        <v>144</v>
      </c>
      <c r="B1" s="101"/>
      <c r="C1" s="102" t="s">
        <v>132</v>
      </c>
      <c r="D1" s="102" t="s">
        <v>133</v>
      </c>
      <c r="E1" s="102" t="s">
        <v>134</v>
      </c>
      <c r="F1" s="102" t="s">
        <v>135</v>
      </c>
      <c r="G1" s="102" t="s">
        <v>136</v>
      </c>
      <c r="H1" s="102" t="s">
        <v>137</v>
      </c>
      <c r="I1" s="102" t="s">
        <v>138</v>
      </c>
      <c r="J1" s="102" t="s">
        <v>139</v>
      </c>
      <c r="K1" s="102" t="s">
        <v>140</v>
      </c>
      <c r="L1" s="102" t="s">
        <v>141</v>
      </c>
      <c r="M1" s="102" t="s">
        <v>142</v>
      </c>
      <c r="N1" s="102" t="s">
        <v>143</v>
      </c>
      <c r="O1" s="102" t="s">
        <v>31</v>
      </c>
    </row>
    <row r="2" spans="1:17" x14ac:dyDescent="0.25">
      <c r="A2" s="101" t="s">
        <v>145</v>
      </c>
      <c r="B2" s="103">
        <v>2110</v>
      </c>
      <c r="C2" s="104">
        <f t="shared" ref="C2:N2" si="0">(36000/12)*1000</f>
        <v>3000000</v>
      </c>
      <c r="D2" s="104">
        <f t="shared" si="0"/>
        <v>3000000</v>
      </c>
      <c r="E2" s="104">
        <f t="shared" si="0"/>
        <v>3000000</v>
      </c>
      <c r="F2" s="104">
        <f t="shared" si="0"/>
        <v>3000000</v>
      </c>
      <c r="G2" s="104">
        <f t="shared" si="0"/>
        <v>3000000</v>
      </c>
      <c r="H2" s="104">
        <f t="shared" si="0"/>
        <v>3000000</v>
      </c>
      <c r="I2" s="104">
        <f t="shared" si="0"/>
        <v>3000000</v>
      </c>
      <c r="J2" s="104">
        <f t="shared" si="0"/>
        <v>3000000</v>
      </c>
      <c r="K2" s="104">
        <f t="shared" si="0"/>
        <v>3000000</v>
      </c>
      <c r="L2" s="104">
        <f t="shared" si="0"/>
        <v>3000000</v>
      </c>
      <c r="M2" s="104">
        <f t="shared" si="0"/>
        <v>3000000</v>
      </c>
      <c r="N2" s="104">
        <f t="shared" si="0"/>
        <v>3000000</v>
      </c>
      <c r="O2" s="105">
        <f>SUM(C2:N2)</f>
        <v>36000000</v>
      </c>
      <c r="P2" s="103" t="s">
        <v>146</v>
      </c>
    </row>
    <row r="3" spans="1:17" x14ac:dyDescent="0.25">
      <c r="A3" s="101" t="s">
        <v>147</v>
      </c>
      <c r="B3" s="103">
        <v>2120</v>
      </c>
      <c r="C3" s="104">
        <f>24000000/12+10000/(10*12)</f>
        <v>2000083.3333333333</v>
      </c>
      <c r="D3" s="104">
        <f t="shared" ref="D3:N3" si="1">24000000/12+10000/(10*12)</f>
        <v>2000083.3333333333</v>
      </c>
      <c r="E3" s="104">
        <f t="shared" si="1"/>
        <v>2000083.3333333333</v>
      </c>
      <c r="F3" s="104">
        <f t="shared" si="1"/>
        <v>2000083.3333333333</v>
      </c>
      <c r="G3" s="104">
        <f t="shared" si="1"/>
        <v>2000083.3333333333</v>
      </c>
      <c r="H3" s="104">
        <f t="shared" si="1"/>
        <v>2000083.3333333333</v>
      </c>
      <c r="I3" s="104">
        <f t="shared" si="1"/>
        <v>2000083.3333333333</v>
      </c>
      <c r="J3" s="104">
        <f t="shared" si="1"/>
        <v>2000083.3333333333</v>
      </c>
      <c r="K3" s="104">
        <f t="shared" si="1"/>
        <v>2000083.3333333333</v>
      </c>
      <c r="L3" s="104">
        <f t="shared" si="1"/>
        <v>2000083.3333333333</v>
      </c>
      <c r="M3" s="104">
        <f t="shared" si="1"/>
        <v>2000083.3333333333</v>
      </c>
      <c r="N3" s="104">
        <f t="shared" si="1"/>
        <v>2000083.3333333333</v>
      </c>
      <c r="O3" s="105">
        <f t="shared" ref="O3:O24" si="2">SUM(C3:N3)</f>
        <v>24000999.999999996</v>
      </c>
      <c r="P3" s="103" t="s">
        <v>177</v>
      </c>
    </row>
    <row r="4" spans="1:17" x14ac:dyDescent="0.25">
      <c r="A4" s="101" t="s">
        <v>148</v>
      </c>
      <c r="B4" s="103">
        <v>2100</v>
      </c>
      <c r="C4" s="104">
        <f>C2-C3</f>
        <v>999916.66666666674</v>
      </c>
      <c r="D4" s="104">
        <f t="shared" ref="D4:N4" si="3">D2-D3</f>
        <v>999916.66666666674</v>
      </c>
      <c r="E4" s="104">
        <f t="shared" si="3"/>
        <v>999916.66666666674</v>
      </c>
      <c r="F4" s="104">
        <f t="shared" si="3"/>
        <v>999916.66666666674</v>
      </c>
      <c r="G4" s="104">
        <f t="shared" si="3"/>
        <v>999916.66666666674</v>
      </c>
      <c r="H4" s="104">
        <f t="shared" si="3"/>
        <v>999916.66666666674</v>
      </c>
      <c r="I4" s="104">
        <f t="shared" si="3"/>
        <v>999916.66666666674</v>
      </c>
      <c r="J4" s="104">
        <f t="shared" si="3"/>
        <v>999916.66666666674</v>
      </c>
      <c r="K4" s="104">
        <f t="shared" si="3"/>
        <v>999916.66666666674</v>
      </c>
      <c r="L4" s="104">
        <f t="shared" si="3"/>
        <v>999916.66666666674</v>
      </c>
      <c r="M4" s="104">
        <f t="shared" si="3"/>
        <v>999916.66666666674</v>
      </c>
      <c r="N4" s="104">
        <f t="shared" si="3"/>
        <v>999916.66666666674</v>
      </c>
      <c r="O4" s="105">
        <f>O2-O3</f>
        <v>11999000.000000004</v>
      </c>
      <c r="P4" s="104" t="s">
        <v>149</v>
      </c>
    </row>
    <row r="5" spans="1:17" x14ac:dyDescent="0.25">
      <c r="A5" s="101" t="s">
        <v>150</v>
      </c>
      <c r="B5" s="103">
        <v>2210</v>
      </c>
      <c r="C5" s="104">
        <f>1207000/12</f>
        <v>100583.33333333333</v>
      </c>
      <c r="D5" s="104">
        <f>1207000/12</f>
        <v>100583.33333333333</v>
      </c>
      <c r="E5" s="104">
        <f>1206000/12</f>
        <v>100500</v>
      </c>
      <c r="F5" s="104">
        <f t="shared" ref="F5:N5" si="4">1206000/12</f>
        <v>100500</v>
      </c>
      <c r="G5" s="104">
        <f t="shared" si="4"/>
        <v>100500</v>
      </c>
      <c r="H5" s="104">
        <f t="shared" si="4"/>
        <v>100500</v>
      </c>
      <c r="I5" s="104">
        <f t="shared" si="4"/>
        <v>100500</v>
      </c>
      <c r="J5" s="104">
        <f t="shared" si="4"/>
        <v>100500</v>
      </c>
      <c r="K5" s="104">
        <f t="shared" si="4"/>
        <v>100500</v>
      </c>
      <c r="L5" s="104">
        <f t="shared" si="4"/>
        <v>100500</v>
      </c>
      <c r="M5" s="104">
        <f t="shared" si="4"/>
        <v>100500</v>
      </c>
      <c r="N5" s="104">
        <f t="shared" si="4"/>
        <v>100500</v>
      </c>
      <c r="O5" s="105">
        <f>SUM(C5:N5)</f>
        <v>1206166.6666666665</v>
      </c>
      <c r="P5" s="103" t="s">
        <v>151</v>
      </c>
      <c r="Q5" s="109"/>
    </row>
    <row r="6" spans="1:17" x14ac:dyDescent="0.25">
      <c r="A6" s="101" t="s">
        <v>152</v>
      </c>
      <c r="B6" s="103">
        <v>2220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5">
        <f t="shared" si="2"/>
        <v>0</v>
      </c>
    </row>
    <row r="7" spans="1:17" x14ac:dyDescent="0.25">
      <c r="A7" s="101" t="s">
        <v>153</v>
      </c>
      <c r="B7" s="103">
        <v>2200</v>
      </c>
      <c r="C7" s="104">
        <f>C4-C5-C6</f>
        <v>899333.33333333337</v>
      </c>
      <c r="D7" s="104">
        <f t="shared" ref="D7:N7" si="5">D4-D5-D6</f>
        <v>899333.33333333337</v>
      </c>
      <c r="E7" s="104">
        <f t="shared" si="5"/>
        <v>899416.66666666674</v>
      </c>
      <c r="F7" s="104">
        <f t="shared" si="5"/>
        <v>899416.66666666674</v>
      </c>
      <c r="G7" s="104">
        <f t="shared" si="5"/>
        <v>899416.66666666674</v>
      </c>
      <c r="H7" s="104">
        <f t="shared" si="5"/>
        <v>899416.66666666674</v>
      </c>
      <c r="I7" s="104">
        <f t="shared" si="5"/>
        <v>899416.66666666674</v>
      </c>
      <c r="J7" s="104">
        <f t="shared" si="5"/>
        <v>899416.66666666674</v>
      </c>
      <c r="K7" s="104">
        <f t="shared" si="5"/>
        <v>899416.66666666674</v>
      </c>
      <c r="L7" s="104">
        <f t="shared" si="5"/>
        <v>899416.66666666674</v>
      </c>
      <c r="M7" s="104">
        <f t="shared" si="5"/>
        <v>899416.66666666674</v>
      </c>
      <c r="N7" s="104">
        <f t="shared" si="5"/>
        <v>899416.66666666674</v>
      </c>
      <c r="O7" s="105">
        <f>O4-O5</f>
        <v>10792833.333333338</v>
      </c>
      <c r="P7" s="103" t="s">
        <v>154</v>
      </c>
    </row>
    <row r="8" spans="1:17" x14ac:dyDescent="0.25">
      <c r="A8" s="101" t="s">
        <v>155</v>
      </c>
      <c r="B8" s="103">
        <v>2310</v>
      </c>
      <c r="O8" s="105">
        <f t="shared" si="2"/>
        <v>0</v>
      </c>
    </row>
    <row r="9" spans="1:17" x14ac:dyDescent="0.25">
      <c r="A9" s="101" t="s">
        <v>156</v>
      </c>
      <c r="B9" s="103">
        <v>2320</v>
      </c>
      <c r="O9" s="105">
        <f t="shared" si="2"/>
        <v>0</v>
      </c>
    </row>
    <row r="10" spans="1:17" x14ac:dyDescent="0.25">
      <c r="A10" s="101" t="s">
        <v>157</v>
      </c>
      <c r="B10" s="103">
        <v>2330</v>
      </c>
      <c r="C10" s="104">
        <f>794.225569681203/12</f>
        <v>66.185464140100251</v>
      </c>
      <c r="D10" s="104">
        <f t="shared" ref="D10:N10" si="6">794.225569681203/12</f>
        <v>66.185464140100251</v>
      </c>
      <c r="E10" s="104">
        <f t="shared" si="6"/>
        <v>66.185464140100251</v>
      </c>
      <c r="F10" s="104">
        <f t="shared" si="6"/>
        <v>66.185464140100251</v>
      </c>
      <c r="G10" s="104">
        <f t="shared" si="6"/>
        <v>66.185464140100251</v>
      </c>
      <c r="H10" s="104">
        <f t="shared" si="6"/>
        <v>66.185464140100251</v>
      </c>
      <c r="I10" s="104">
        <f t="shared" si="6"/>
        <v>66.185464140100251</v>
      </c>
      <c r="J10" s="104">
        <f t="shared" si="6"/>
        <v>66.185464140100251</v>
      </c>
      <c r="K10" s="104">
        <f t="shared" si="6"/>
        <v>66.185464140100251</v>
      </c>
      <c r="L10" s="104">
        <f t="shared" si="6"/>
        <v>66.185464140100251</v>
      </c>
      <c r="M10" s="104">
        <f t="shared" si="6"/>
        <v>66.185464140100251</v>
      </c>
      <c r="N10" s="104">
        <f t="shared" si="6"/>
        <v>66.185464140100251</v>
      </c>
      <c r="O10" s="105">
        <f t="shared" si="2"/>
        <v>794.22556968120318</v>
      </c>
      <c r="P10" s="103" t="s">
        <v>158</v>
      </c>
    </row>
    <row r="11" spans="1:17" x14ac:dyDescent="0.25">
      <c r="A11" s="101" t="s">
        <v>159</v>
      </c>
      <c r="B11" s="103">
        <v>2340</v>
      </c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5">
        <f t="shared" si="2"/>
        <v>0</v>
      </c>
    </row>
    <row r="12" spans="1:17" x14ac:dyDescent="0.25">
      <c r="A12" s="101" t="s">
        <v>160</v>
      </c>
      <c r="B12" s="103">
        <v>2350</v>
      </c>
      <c r="O12" s="105">
        <f t="shared" si="2"/>
        <v>0</v>
      </c>
    </row>
    <row r="13" spans="1:17" x14ac:dyDescent="0.25">
      <c r="A13" s="101" t="s">
        <v>161</v>
      </c>
      <c r="B13" s="103">
        <v>2300</v>
      </c>
      <c r="C13" s="104">
        <f>C7+C8+C9+C11-C10-C12</f>
        <v>899267.14786919323</v>
      </c>
      <c r="D13" s="104">
        <f t="shared" ref="D13:N13" si="7">D7+D8+D9+D11-D10-D12</f>
        <v>899267.14786919323</v>
      </c>
      <c r="E13" s="104">
        <f t="shared" si="7"/>
        <v>899350.4812025266</v>
      </c>
      <c r="F13" s="104">
        <f t="shared" si="7"/>
        <v>899350.4812025266</v>
      </c>
      <c r="G13" s="104">
        <f t="shared" si="7"/>
        <v>899350.4812025266</v>
      </c>
      <c r="H13" s="104">
        <f t="shared" si="7"/>
        <v>899350.4812025266</v>
      </c>
      <c r="I13" s="104">
        <f t="shared" si="7"/>
        <v>899350.4812025266</v>
      </c>
      <c r="J13" s="104">
        <f t="shared" si="7"/>
        <v>899350.4812025266</v>
      </c>
      <c r="K13" s="104">
        <f t="shared" si="7"/>
        <v>899350.4812025266</v>
      </c>
      <c r="L13" s="104">
        <f t="shared" si="7"/>
        <v>899350.4812025266</v>
      </c>
      <c r="M13" s="104">
        <f t="shared" si="7"/>
        <v>899350.4812025266</v>
      </c>
      <c r="N13" s="104">
        <f t="shared" si="7"/>
        <v>899350.4812025266</v>
      </c>
      <c r="O13" s="105">
        <f>O7-O10</f>
        <v>10792039.107763657</v>
      </c>
      <c r="P13" s="103" t="s">
        <v>162</v>
      </c>
      <c r="Q13" s="109"/>
    </row>
    <row r="14" spans="1:17" x14ac:dyDescent="0.25">
      <c r="A14" s="101" t="s">
        <v>163</v>
      </c>
      <c r="B14" s="103">
        <v>2410</v>
      </c>
      <c r="C14" s="104">
        <f>C13*20/100</f>
        <v>179853.42957383863</v>
      </c>
      <c r="D14" s="104">
        <f t="shared" ref="D14:N14" si="8">D13*20/100</f>
        <v>179853.42957383863</v>
      </c>
      <c r="E14" s="104">
        <f t="shared" si="8"/>
        <v>179870.09624050531</v>
      </c>
      <c r="F14" s="104">
        <f t="shared" si="8"/>
        <v>179870.09624050531</v>
      </c>
      <c r="G14" s="104">
        <f t="shared" si="8"/>
        <v>179870.09624050531</v>
      </c>
      <c r="H14" s="104">
        <f t="shared" si="8"/>
        <v>179870.09624050531</v>
      </c>
      <c r="I14" s="104">
        <f t="shared" si="8"/>
        <v>179870.09624050531</v>
      </c>
      <c r="J14" s="104">
        <f t="shared" si="8"/>
        <v>179870.09624050531</v>
      </c>
      <c r="K14" s="104">
        <f t="shared" si="8"/>
        <v>179870.09624050531</v>
      </c>
      <c r="L14" s="104">
        <f t="shared" si="8"/>
        <v>179870.09624050531</v>
      </c>
      <c r="M14" s="104">
        <f t="shared" si="8"/>
        <v>179870.09624050531</v>
      </c>
      <c r="N14" s="104">
        <f t="shared" si="8"/>
        <v>179870.09624050531</v>
      </c>
      <c r="O14" s="105">
        <f t="shared" si="2"/>
        <v>2158407.8215527306</v>
      </c>
      <c r="P14" s="103" t="s">
        <v>164</v>
      </c>
    </row>
    <row r="15" spans="1:17" x14ac:dyDescent="0.25">
      <c r="A15" s="101" t="s">
        <v>165</v>
      </c>
      <c r="B15" s="103">
        <v>2421</v>
      </c>
      <c r="O15" s="105">
        <f t="shared" si="2"/>
        <v>0</v>
      </c>
    </row>
    <row r="16" spans="1:17" x14ac:dyDescent="0.25">
      <c r="A16" s="101" t="s">
        <v>166</v>
      </c>
      <c r="B16" s="103">
        <v>2430</v>
      </c>
      <c r="O16" s="105">
        <f t="shared" si="2"/>
        <v>0</v>
      </c>
    </row>
    <row r="17" spans="1:18" x14ac:dyDescent="0.25">
      <c r="A17" s="101" t="s">
        <v>167</v>
      </c>
      <c r="B17" s="103">
        <v>2450</v>
      </c>
      <c r="O17" s="105">
        <f t="shared" si="2"/>
        <v>0</v>
      </c>
    </row>
    <row r="18" spans="1:18" x14ac:dyDescent="0.25">
      <c r="A18" s="101" t="s">
        <v>168</v>
      </c>
      <c r="B18" s="103">
        <v>2460</v>
      </c>
      <c r="O18" s="105">
        <f t="shared" si="2"/>
        <v>0</v>
      </c>
    </row>
    <row r="19" spans="1:18" x14ac:dyDescent="0.25">
      <c r="A19" s="101" t="s">
        <v>169</v>
      </c>
      <c r="B19" s="103">
        <v>2400</v>
      </c>
      <c r="C19" s="104">
        <f>C13-C14</f>
        <v>719413.71829535463</v>
      </c>
      <c r="D19" s="104">
        <f t="shared" ref="D19:N19" si="9">D13-D14</f>
        <v>719413.71829535463</v>
      </c>
      <c r="E19" s="104">
        <f t="shared" si="9"/>
        <v>719480.38496202126</v>
      </c>
      <c r="F19" s="104">
        <f t="shared" si="9"/>
        <v>719480.38496202126</v>
      </c>
      <c r="G19" s="104">
        <f t="shared" si="9"/>
        <v>719480.38496202126</v>
      </c>
      <c r="H19" s="104">
        <f t="shared" si="9"/>
        <v>719480.38496202126</v>
      </c>
      <c r="I19" s="104">
        <f t="shared" si="9"/>
        <v>719480.38496202126</v>
      </c>
      <c r="J19" s="104">
        <f t="shared" si="9"/>
        <v>719480.38496202126</v>
      </c>
      <c r="K19" s="104">
        <f t="shared" si="9"/>
        <v>719480.38496202126</v>
      </c>
      <c r="L19" s="104">
        <f t="shared" si="9"/>
        <v>719480.38496202126</v>
      </c>
      <c r="M19" s="104">
        <f t="shared" si="9"/>
        <v>719480.38496202126</v>
      </c>
      <c r="N19" s="104">
        <f t="shared" si="9"/>
        <v>719480.38496202126</v>
      </c>
      <c r="O19" s="105">
        <f>O13-O14</f>
        <v>8633631.2862109262</v>
      </c>
      <c r="P19" s="103" t="s">
        <v>170</v>
      </c>
      <c r="R19" s="109"/>
    </row>
    <row r="20" spans="1:18" ht="30" x14ac:dyDescent="0.25">
      <c r="A20" s="107" t="s">
        <v>171</v>
      </c>
      <c r="B20" s="103">
        <v>2510</v>
      </c>
      <c r="O20" s="105">
        <f t="shared" si="2"/>
        <v>0</v>
      </c>
      <c r="Q20" s="109"/>
    </row>
    <row r="21" spans="1:18" ht="30" x14ac:dyDescent="0.25">
      <c r="A21" s="107" t="s">
        <v>172</v>
      </c>
      <c r="B21" s="103">
        <v>2520</v>
      </c>
      <c r="O21" s="105">
        <f t="shared" si="2"/>
        <v>0</v>
      </c>
    </row>
    <row r="22" spans="1:18" x14ac:dyDescent="0.25">
      <c r="A22" s="101" t="s">
        <v>173</v>
      </c>
      <c r="B22" s="103">
        <v>2500</v>
      </c>
      <c r="O22" s="105">
        <f t="shared" si="2"/>
        <v>0</v>
      </c>
    </row>
    <row r="23" spans="1:18" x14ac:dyDescent="0.25">
      <c r="A23" s="101" t="s">
        <v>174</v>
      </c>
      <c r="B23" s="103">
        <v>2900</v>
      </c>
      <c r="O23" s="105">
        <f t="shared" si="2"/>
        <v>0</v>
      </c>
    </row>
    <row r="24" spans="1:18" x14ac:dyDescent="0.25">
      <c r="A24" s="101" t="s">
        <v>175</v>
      </c>
      <c r="B24" s="103">
        <v>2910</v>
      </c>
      <c r="O24" s="105">
        <f t="shared" si="2"/>
        <v>0</v>
      </c>
    </row>
    <row r="25" spans="1:18" x14ac:dyDescent="0.25">
      <c r="A25" s="101" t="s">
        <v>176</v>
      </c>
    </row>
  </sheetData>
  <autoFilter ref="A1:O25" xr:uid="{6FD59730-9A71-475A-938E-ACEBE73DEAF2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46"/>
  <sheetViews>
    <sheetView topLeftCell="A28" workbookViewId="0">
      <selection activeCell="F40" sqref="F40"/>
    </sheetView>
  </sheetViews>
  <sheetFormatPr defaultRowHeight="12.75" x14ac:dyDescent="0.2"/>
  <cols>
    <col min="1" max="1" width="33.42578125" customWidth="1"/>
    <col min="3" max="3" width="16.7109375" customWidth="1"/>
    <col min="4" max="4" width="16.140625" customWidth="1"/>
    <col min="6" max="6" width="16.5703125" bestFit="1" customWidth="1"/>
  </cols>
  <sheetData>
    <row r="1" spans="1:4" ht="15" x14ac:dyDescent="0.25">
      <c r="A1" s="29"/>
      <c r="B1" s="29" t="s">
        <v>30</v>
      </c>
      <c r="C1" s="30" t="s">
        <v>31</v>
      </c>
    </row>
    <row r="2" spans="1:4" ht="15" x14ac:dyDescent="0.25">
      <c r="A2" s="31" t="s">
        <v>32</v>
      </c>
      <c r="B2" s="32"/>
      <c r="C2" s="33">
        <f>C13+C21</f>
        <v>152038000</v>
      </c>
      <c r="D2" s="53"/>
    </row>
    <row r="3" spans="1:4" ht="15" x14ac:dyDescent="0.25">
      <c r="A3" s="34" t="s">
        <v>33</v>
      </c>
      <c r="B3" s="35"/>
      <c r="C3" s="36"/>
    </row>
    <row r="4" spans="1:4" ht="15" x14ac:dyDescent="0.25">
      <c r="A4" s="38" t="s">
        <v>34</v>
      </c>
      <c r="B4" s="37" t="s">
        <v>35</v>
      </c>
      <c r="C4" s="36">
        <f>SUM(B4:B4)</f>
        <v>0</v>
      </c>
    </row>
    <row r="5" spans="1:4" ht="24.75" x14ac:dyDescent="0.25">
      <c r="A5" s="38" t="s">
        <v>36</v>
      </c>
      <c r="B5" s="37" t="s">
        <v>37</v>
      </c>
      <c r="C5" s="36">
        <f>SUM(B5:B5)</f>
        <v>0</v>
      </c>
    </row>
    <row r="6" spans="1:4" ht="15" x14ac:dyDescent="0.25">
      <c r="A6" s="38" t="s">
        <v>38</v>
      </c>
      <c r="B6" s="37" t="s">
        <v>39</v>
      </c>
      <c r="C6" s="36">
        <f>SUM(B6:B6)</f>
        <v>0</v>
      </c>
    </row>
    <row r="7" spans="1:4" ht="15" x14ac:dyDescent="0.25">
      <c r="A7" s="38" t="s">
        <v>40</v>
      </c>
      <c r="B7" s="37" t="s">
        <v>41</v>
      </c>
      <c r="C7" s="36">
        <f>SUM(B7:B7)</f>
        <v>0</v>
      </c>
    </row>
    <row r="8" spans="1:4" ht="15" x14ac:dyDescent="0.25">
      <c r="A8" s="38" t="s">
        <v>42</v>
      </c>
      <c r="B8" s="37" t="s">
        <v>43</v>
      </c>
      <c r="C8" s="30">
        <v>8999.9999999999927</v>
      </c>
      <c r="D8" s="1" t="s">
        <v>99</v>
      </c>
    </row>
    <row r="9" spans="1:4" ht="24.75" x14ac:dyDescent="0.25">
      <c r="A9" s="38" t="s">
        <v>44</v>
      </c>
      <c r="B9" s="39" t="s">
        <v>45</v>
      </c>
      <c r="C9" s="36">
        <f>SUM(B9:B9)</f>
        <v>0</v>
      </c>
    </row>
    <row r="10" spans="1:4" ht="15" x14ac:dyDescent="0.25">
      <c r="A10" s="38" t="s">
        <v>46</v>
      </c>
      <c r="B10" s="37" t="s">
        <v>47</v>
      </c>
      <c r="C10" s="36">
        <f>SUM(B10:B10)</f>
        <v>0</v>
      </c>
    </row>
    <row r="11" spans="1:4" ht="15" x14ac:dyDescent="0.25">
      <c r="A11" s="38" t="s">
        <v>48</v>
      </c>
      <c r="B11" s="37" t="s">
        <v>49</v>
      </c>
      <c r="C11" s="36">
        <f>SUM(B11:B11)</f>
        <v>0</v>
      </c>
    </row>
    <row r="12" spans="1:4" ht="15" x14ac:dyDescent="0.25">
      <c r="A12" s="48" t="s">
        <v>50</v>
      </c>
      <c r="B12" s="37" t="s">
        <v>51</v>
      </c>
      <c r="C12" s="36">
        <f>SUM(B12:B12)</f>
        <v>0</v>
      </c>
    </row>
    <row r="13" spans="1:4" ht="15" x14ac:dyDescent="0.25">
      <c r="A13" s="49" t="s">
        <v>52</v>
      </c>
      <c r="B13" s="40" t="s">
        <v>53</v>
      </c>
      <c r="C13" s="36">
        <f>C8</f>
        <v>8999.9999999999927</v>
      </c>
    </row>
    <row r="14" spans="1:4" ht="15" x14ac:dyDescent="0.25">
      <c r="A14" s="49" t="s">
        <v>54</v>
      </c>
      <c r="B14" s="35"/>
      <c r="C14" s="36"/>
    </row>
    <row r="15" spans="1:4" ht="15" x14ac:dyDescent="0.25">
      <c r="A15" s="38" t="s">
        <v>55</v>
      </c>
      <c r="B15" s="37" t="s">
        <v>56</v>
      </c>
      <c r="C15" s="36">
        <v>25201000</v>
      </c>
      <c r="D15" t="s">
        <v>100</v>
      </c>
    </row>
    <row r="16" spans="1:4" ht="24.75" x14ac:dyDescent="0.25">
      <c r="A16" s="38" t="s">
        <v>57</v>
      </c>
      <c r="B16" s="39" t="s">
        <v>58</v>
      </c>
      <c r="C16" s="36">
        <v>6800000</v>
      </c>
      <c r="D16" t="s">
        <v>101</v>
      </c>
    </row>
    <row r="17" spans="1:4" ht="15" x14ac:dyDescent="0.25">
      <c r="A17" s="41" t="s">
        <v>59</v>
      </c>
      <c r="B17" s="37" t="s">
        <v>60</v>
      </c>
      <c r="C17" s="36">
        <v>76816000</v>
      </c>
      <c r="D17" t="s">
        <v>102</v>
      </c>
    </row>
    <row r="18" spans="1:4" ht="36.75" x14ac:dyDescent="0.25">
      <c r="A18" s="41" t="s">
        <v>61</v>
      </c>
      <c r="B18" s="37" t="s">
        <v>62</v>
      </c>
      <c r="C18" s="36"/>
    </row>
    <row r="19" spans="1:4" ht="24.75" x14ac:dyDescent="0.25">
      <c r="A19" s="41" t="s">
        <v>63</v>
      </c>
      <c r="B19" s="37" t="s">
        <v>64</v>
      </c>
      <c r="C19" s="36">
        <v>43212000</v>
      </c>
      <c r="D19" t="s">
        <v>103</v>
      </c>
    </row>
    <row r="20" spans="1:4" ht="15" x14ac:dyDescent="0.25">
      <c r="A20" s="48" t="s">
        <v>65</v>
      </c>
      <c r="B20" s="37" t="s">
        <v>66</v>
      </c>
      <c r="C20" s="36"/>
    </row>
    <row r="21" spans="1:4" ht="15" x14ac:dyDescent="0.25">
      <c r="A21" s="50" t="s">
        <v>67</v>
      </c>
      <c r="B21" s="40"/>
      <c r="C21" s="36">
        <f>SUM(C15:C20)</f>
        <v>152029000</v>
      </c>
      <c r="D21" s="27"/>
    </row>
    <row r="22" spans="1:4" ht="15" x14ac:dyDescent="0.25">
      <c r="A22" s="51" t="s">
        <v>68</v>
      </c>
      <c r="B22" s="42"/>
      <c r="C22" s="33">
        <f>C30+C36+C43</f>
        <v>93221000</v>
      </c>
      <c r="D22" s="54"/>
    </row>
    <row r="23" spans="1:4" ht="15" x14ac:dyDescent="0.25">
      <c r="A23" s="49" t="s">
        <v>69</v>
      </c>
      <c r="B23" s="43"/>
      <c r="C23" s="36"/>
    </row>
    <row r="24" spans="1:4" ht="36.75" x14ac:dyDescent="0.25">
      <c r="A24" s="41" t="s">
        <v>70</v>
      </c>
      <c r="B24" s="44" t="s">
        <v>71</v>
      </c>
      <c r="C24" s="30"/>
    </row>
    <row r="25" spans="1:4" ht="24.75" x14ac:dyDescent="0.25">
      <c r="A25" s="38" t="s">
        <v>72</v>
      </c>
      <c r="B25" s="44" t="s">
        <v>73</v>
      </c>
      <c r="C25" s="36"/>
    </row>
    <row r="26" spans="1:4" ht="15" x14ac:dyDescent="0.25">
      <c r="A26" s="38" t="s">
        <v>74</v>
      </c>
      <c r="B26" s="44" t="s">
        <v>75</v>
      </c>
      <c r="C26" s="36"/>
    </row>
    <row r="27" spans="1:4" ht="24.75" x14ac:dyDescent="0.25">
      <c r="A27" s="38" t="s">
        <v>76</v>
      </c>
      <c r="B27" s="44" t="s">
        <v>77</v>
      </c>
      <c r="C27" s="36"/>
    </row>
    <row r="28" spans="1:4" ht="15" x14ac:dyDescent="0.25">
      <c r="A28" s="38" t="s">
        <v>78</v>
      </c>
      <c r="B28" s="45" t="s">
        <v>79</v>
      </c>
      <c r="C28" s="36"/>
    </row>
    <row r="29" spans="1:4" ht="24" x14ac:dyDescent="0.25">
      <c r="A29" s="46" t="s">
        <v>80</v>
      </c>
      <c r="B29" s="44" t="s">
        <v>81</v>
      </c>
      <c r="C29" s="36">
        <v>10792205.77</v>
      </c>
      <c r="D29" t="s">
        <v>106</v>
      </c>
    </row>
    <row r="30" spans="1:4" ht="15" x14ac:dyDescent="0.25">
      <c r="A30" s="49" t="s">
        <v>82</v>
      </c>
      <c r="B30" s="43"/>
      <c r="C30" s="36">
        <f>SUM(C24:C29)</f>
        <v>10792205.77</v>
      </c>
    </row>
    <row r="31" spans="1:4" ht="15" x14ac:dyDescent="0.25">
      <c r="A31" s="49" t="s">
        <v>83</v>
      </c>
      <c r="B31" s="43"/>
      <c r="C31" s="36"/>
    </row>
    <row r="32" spans="1:4" ht="15" x14ac:dyDescent="0.25">
      <c r="A32" s="38" t="s">
        <v>84</v>
      </c>
      <c r="B32" s="44" t="s">
        <v>85</v>
      </c>
      <c r="C32" s="36"/>
    </row>
    <row r="33" spans="1:6" ht="24.75" x14ac:dyDescent="0.25">
      <c r="A33" s="38" t="s">
        <v>86</v>
      </c>
      <c r="B33" s="44" t="s">
        <v>87</v>
      </c>
      <c r="C33" s="36"/>
    </row>
    <row r="34" spans="1:6" ht="15" x14ac:dyDescent="0.25">
      <c r="A34" s="38" t="s">
        <v>88</v>
      </c>
      <c r="B34" s="29" t="s">
        <v>89</v>
      </c>
      <c r="C34" s="36"/>
    </row>
    <row r="35" spans="1:6" ht="15" x14ac:dyDescent="0.25">
      <c r="A35" s="46" t="s">
        <v>90</v>
      </c>
      <c r="B35" s="44" t="s">
        <v>91</v>
      </c>
      <c r="C35" s="36"/>
    </row>
    <row r="36" spans="1:6" ht="15" x14ac:dyDescent="0.25">
      <c r="A36" s="49" t="s">
        <v>92</v>
      </c>
      <c r="B36" s="43"/>
      <c r="C36" s="36"/>
      <c r="D36" s="55"/>
    </row>
    <row r="37" spans="1:6" ht="15" x14ac:dyDescent="0.25">
      <c r="A37" s="49" t="s">
        <v>93</v>
      </c>
      <c r="B37" s="43"/>
      <c r="C37" s="36"/>
    </row>
    <row r="38" spans="1:6" ht="15" x14ac:dyDescent="0.25">
      <c r="A38" s="38" t="s">
        <v>84</v>
      </c>
      <c r="B38" s="44" t="s">
        <v>94</v>
      </c>
      <c r="C38" s="36">
        <v>12794.23</v>
      </c>
      <c r="D38" t="s">
        <v>104</v>
      </c>
    </row>
    <row r="39" spans="1:6" ht="15" x14ac:dyDescent="0.25">
      <c r="A39" s="38" t="s">
        <v>95</v>
      </c>
      <c r="B39" s="44" t="s">
        <v>96</v>
      </c>
      <c r="C39" s="36">
        <v>82416000</v>
      </c>
      <c r="D39" t="s">
        <v>105</v>
      </c>
    </row>
    <row r="40" spans="1:6" ht="15" x14ac:dyDescent="0.25">
      <c r="A40" s="38" t="s">
        <v>97</v>
      </c>
      <c r="B40" s="44">
        <v>1530</v>
      </c>
      <c r="C40" s="36"/>
      <c r="F40" s="88"/>
    </row>
    <row r="41" spans="1:6" ht="15" x14ac:dyDescent="0.25">
      <c r="A41" s="38" t="s">
        <v>88</v>
      </c>
      <c r="B41" s="44">
        <v>1540</v>
      </c>
      <c r="C41" s="36"/>
    </row>
    <row r="42" spans="1:6" ht="15" x14ac:dyDescent="0.25">
      <c r="A42" s="46" t="s">
        <v>90</v>
      </c>
      <c r="B42" s="29">
        <v>1550</v>
      </c>
      <c r="C42" s="36"/>
    </row>
    <row r="43" spans="1:6" ht="15" x14ac:dyDescent="0.25">
      <c r="A43" s="52" t="s">
        <v>98</v>
      </c>
      <c r="B43" s="47"/>
      <c r="C43" s="36">
        <f>SUM(C38:C42)</f>
        <v>82428794.230000004</v>
      </c>
      <c r="D43" s="55"/>
    </row>
    <row r="46" spans="1:6" x14ac:dyDescent="0.2">
      <c r="C46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4B6C2-BFC9-42F2-9F32-93C27D15226A}">
  <dimension ref="A1:D48"/>
  <sheetViews>
    <sheetView topLeftCell="A25" workbookViewId="0">
      <selection activeCell="C43" sqref="C43"/>
    </sheetView>
  </sheetViews>
  <sheetFormatPr defaultRowHeight="12.75" x14ac:dyDescent="0.2"/>
  <cols>
    <col min="1" max="1" width="33.42578125" customWidth="1"/>
    <col min="3" max="3" width="16.7109375" customWidth="1"/>
    <col min="4" max="4" width="16.140625" customWidth="1"/>
  </cols>
  <sheetData>
    <row r="1" spans="1:4" ht="15" x14ac:dyDescent="0.25">
      <c r="A1" s="29"/>
      <c r="B1" s="29" t="s">
        <v>30</v>
      </c>
      <c r="C1" s="30" t="s">
        <v>31</v>
      </c>
    </row>
    <row r="2" spans="1:4" ht="15" x14ac:dyDescent="0.25">
      <c r="A2" s="31" t="s">
        <v>32</v>
      </c>
      <c r="B2" s="32"/>
      <c r="C2" s="33">
        <f>C13+C21</f>
        <v>75209205.769999996</v>
      </c>
      <c r="D2" s="53"/>
    </row>
    <row r="3" spans="1:4" ht="15" x14ac:dyDescent="0.25">
      <c r="A3" s="34" t="s">
        <v>33</v>
      </c>
      <c r="B3" s="35"/>
      <c r="C3" s="36"/>
    </row>
    <row r="4" spans="1:4" ht="15" x14ac:dyDescent="0.25">
      <c r="A4" s="38" t="s">
        <v>34</v>
      </c>
      <c r="B4" s="37" t="s">
        <v>35</v>
      </c>
      <c r="C4" s="36">
        <f>SUM(B4:B4)</f>
        <v>0</v>
      </c>
    </row>
    <row r="5" spans="1:4" ht="24.75" x14ac:dyDescent="0.25">
      <c r="A5" s="38" t="s">
        <v>36</v>
      </c>
      <c r="B5" s="37" t="s">
        <v>37</v>
      </c>
      <c r="C5" s="36">
        <f>SUM(B5:B5)</f>
        <v>0</v>
      </c>
    </row>
    <row r="6" spans="1:4" ht="15" x14ac:dyDescent="0.25">
      <c r="A6" s="38" t="s">
        <v>38</v>
      </c>
      <c r="B6" s="37" t="s">
        <v>39</v>
      </c>
      <c r="C6" s="36">
        <f>SUM(B6:B6)</f>
        <v>0</v>
      </c>
    </row>
    <row r="7" spans="1:4" ht="15" x14ac:dyDescent="0.25">
      <c r="A7" s="38" t="s">
        <v>40</v>
      </c>
      <c r="B7" s="37" t="s">
        <v>41</v>
      </c>
      <c r="C7" s="36">
        <f>SUM(B7:B7)</f>
        <v>0</v>
      </c>
    </row>
    <row r="8" spans="1:4" ht="15" x14ac:dyDescent="0.25">
      <c r="A8" s="38" t="s">
        <v>42</v>
      </c>
      <c r="B8" s="37" t="s">
        <v>43</v>
      </c>
      <c r="C8" s="30">
        <v>8999.9999999999927</v>
      </c>
      <c r="D8" s="1" t="s">
        <v>99</v>
      </c>
    </row>
    <row r="9" spans="1:4" ht="24.75" x14ac:dyDescent="0.25">
      <c r="A9" s="38" t="s">
        <v>44</v>
      </c>
      <c r="B9" s="39" t="s">
        <v>45</v>
      </c>
      <c r="C9" s="36">
        <f>SUM(B9:B9)</f>
        <v>0</v>
      </c>
    </row>
    <row r="10" spans="1:4" ht="15" x14ac:dyDescent="0.25">
      <c r="A10" s="38" t="s">
        <v>46</v>
      </c>
      <c r="B10" s="37" t="s">
        <v>47</v>
      </c>
      <c r="C10" s="36">
        <f>SUM(B10:B10)</f>
        <v>0</v>
      </c>
    </row>
    <row r="11" spans="1:4" ht="15" x14ac:dyDescent="0.25">
      <c r="A11" s="38" t="s">
        <v>48</v>
      </c>
      <c r="B11" s="37" t="s">
        <v>49</v>
      </c>
      <c r="C11" s="36">
        <f>SUM(B11:B11)</f>
        <v>0</v>
      </c>
    </row>
    <row r="12" spans="1:4" ht="15" x14ac:dyDescent="0.25">
      <c r="A12" s="48" t="s">
        <v>50</v>
      </c>
      <c r="B12" s="37" t="s">
        <v>51</v>
      </c>
      <c r="C12" s="36">
        <f>SUM(B12:B12)</f>
        <v>0</v>
      </c>
    </row>
    <row r="13" spans="1:4" ht="15" x14ac:dyDescent="0.25">
      <c r="A13" s="49" t="s">
        <v>52</v>
      </c>
      <c r="B13" s="40" t="s">
        <v>53</v>
      </c>
      <c r="C13" s="36">
        <f>C8</f>
        <v>8999.9999999999927</v>
      </c>
    </row>
    <row r="14" spans="1:4" ht="15" x14ac:dyDescent="0.25">
      <c r="A14" s="49" t="s">
        <v>54</v>
      </c>
      <c r="B14" s="35"/>
      <c r="C14" s="36"/>
    </row>
    <row r="15" spans="1:4" ht="15" x14ac:dyDescent="0.25">
      <c r="A15" s="38" t="s">
        <v>55</v>
      </c>
      <c r="B15" s="37" t="s">
        <v>56</v>
      </c>
      <c r="C15" s="36">
        <v>25201000</v>
      </c>
      <c r="D15" t="s">
        <v>100</v>
      </c>
    </row>
    <row r="16" spans="1:4" ht="24.75" x14ac:dyDescent="0.25">
      <c r="A16" s="38" t="s">
        <v>57</v>
      </c>
      <c r="B16" s="39" t="s">
        <v>58</v>
      </c>
      <c r="C16" s="36">
        <v>2000000</v>
      </c>
      <c r="D16" t="s">
        <v>101</v>
      </c>
    </row>
    <row r="17" spans="1:4" ht="15" x14ac:dyDescent="0.25">
      <c r="A17" s="41" t="s">
        <v>59</v>
      </c>
      <c r="B17" s="37" t="s">
        <v>60</v>
      </c>
      <c r="C17" s="36">
        <v>33616000</v>
      </c>
      <c r="D17" t="s">
        <v>102</v>
      </c>
    </row>
    <row r="18" spans="1:4" ht="36.75" x14ac:dyDescent="0.25">
      <c r="A18" s="41" t="s">
        <v>61</v>
      </c>
      <c r="B18" s="37" t="s">
        <v>62</v>
      </c>
      <c r="C18" s="36"/>
    </row>
    <row r="19" spans="1:4" ht="24.75" x14ac:dyDescent="0.25">
      <c r="A19" s="41" t="s">
        <v>63</v>
      </c>
      <c r="B19" s="37" t="s">
        <v>64</v>
      </c>
      <c r="C19" s="36">
        <v>14383205.77</v>
      </c>
      <c r="D19" t="s">
        <v>103</v>
      </c>
    </row>
    <row r="20" spans="1:4" ht="15" x14ac:dyDescent="0.25">
      <c r="A20" s="48" t="s">
        <v>65</v>
      </c>
      <c r="B20" s="37" t="s">
        <v>66</v>
      </c>
      <c r="C20" s="36"/>
    </row>
    <row r="21" spans="1:4" ht="15" x14ac:dyDescent="0.25">
      <c r="A21" s="50" t="s">
        <v>67</v>
      </c>
      <c r="B21" s="40"/>
      <c r="C21" s="36">
        <f>SUM(C15:C20)</f>
        <v>75200205.769999996</v>
      </c>
      <c r="D21" s="27"/>
    </row>
    <row r="22" spans="1:4" ht="15" x14ac:dyDescent="0.25">
      <c r="A22" s="51" t="s">
        <v>68</v>
      </c>
      <c r="B22" s="42"/>
      <c r="C22" s="33">
        <f>C30+C36+C43</f>
        <v>75209205.769999996</v>
      </c>
      <c r="D22" s="54"/>
    </row>
    <row r="23" spans="1:4" ht="15" x14ac:dyDescent="0.25">
      <c r="A23" s="49" t="s">
        <v>69</v>
      </c>
      <c r="B23" s="43"/>
      <c r="C23" s="36"/>
    </row>
    <row r="24" spans="1:4" ht="36.75" x14ac:dyDescent="0.25">
      <c r="A24" s="41" t="s">
        <v>70</v>
      </c>
      <c r="B24" s="44" t="s">
        <v>71</v>
      </c>
      <c r="C24" s="30"/>
    </row>
    <row r="25" spans="1:4" ht="24.75" x14ac:dyDescent="0.25">
      <c r="A25" s="38" t="s">
        <v>72</v>
      </c>
      <c r="B25" s="44" t="s">
        <v>73</v>
      </c>
      <c r="C25" s="36"/>
    </row>
    <row r="26" spans="1:4" ht="15" x14ac:dyDescent="0.25">
      <c r="A26" s="38" t="s">
        <v>74</v>
      </c>
      <c r="B26" s="44" t="s">
        <v>75</v>
      </c>
      <c r="C26" s="36"/>
    </row>
    <row r="27" spans="1:4" ht="24.75" x14ac:dyDescent="0.25">
      <c r="A27" s="38" t="s">
        <v>76</v>
      </c>
      <c r="B27" s="44" t="s">
        <v>77</v>
      </c>
      <c r="C27" s="36"/>
    </row>
    <row r="28" spans="1:4" ht="15" x14ac:dyDescent="0.25">
      <c r="A28" s="38" t="s">
        <v>78</v>
      </c>
      <c r="B28" s="45" t="s">
        <v>79</v>
      </c>
      <c r="C28" s="36"/>
    </row>
    <row r="29" spans="1:4" ht="24" x14ac:dyDescent="0.25">
      <c r="A29" s="46" t="s">
        <v>80</v>
      </c>
      <c r="B29" s="44" t="s">
        <v>81</v>
      </c>
      <c r="C29" s="36">
        <v>10792205.77</v>
      </c>
      <c r="D29" t="s">
        <v>106</v>
      </c>
    </row>
    <row r="30" spans="1:4" ht="15" x14ac:dyDescent="0.25">
      <c r="A30" s="49" t="s">
        <v>82</v>
      </c>
      <c r="B30" s="43"/>
      <c r="C30" s="36">
        <f>SUM(C24:C29)</f>
        <v>10792205.77</v>
      </c>
    </row>
    <row r="31" spans="1:4" ht="15" x14ac:dyDescent="0.25">
      <c r="A31" s="49" t="s">
        <v>83</v>
      </c>
      <c r="B31" s="43"/>
      <c r="C31" s="36"/>
    </row>
    <row r="32" spans="1:4" ht="15" x14ac:dyDescent="0.25">
      <c r="A32" s="38" t="s">
        <v>84</v>
      </c>
      <c r="B32" s="44" t="s">
        <v>85</v>
      </c>
      <c r="C32" s="36"/>
    </row>
    <row r="33" spans="1:4" ht="24.75" x14ac:dyDescent="0.25">
      <c r="A33" s="38" t="s">
        <v>86</v>
      </c>
      <c r="B33" s="44" t="s">
        <v>87</v>
      </c>
      <c r="C33" s="36"/>
    </row>
    <row r="34" spans="1:4" ht="15" x14ac:dyDescent="0.25">
      <c r="A34" s="38" t="s">
        <v>88</v>
      </c>
      <c r="B34" s="29" t="s">
        <v>89</v>
      </c>
      <c r="C34" s="36"/>
    </row>
    <row r="35" spans="1:4" ht="15" x14ac:dyDescent="0.25">
      <c r="A35" s="46" t="s">
        <v>90</v>
      </c>
      <c r="B35" s="44" t="s">
        <v>91</v>
      </c>
      <c r="C35" s="36"/>
    </row>
    <row r="36" spans="1:4" ht="15" x14ac:dyDescent="0.25">
      <c r="A36" s="49" t="s">
        <v>92</v>
      </c>
      <c r="B36" s="43"/>
      <c r="C36" s="36"/>
      <c r="D36" s="55"/>
    </row>
    <row r="37" spans="1:4" ht="15" x14ac:dyDescent="0.25">
      <c r="A37" s="49" t="s">
        <v>93</v>
      </c>
      <c r="B37" s="43"/>
      <c r="C37" s="36"/>
    </row>
    <row r="38" spans="1:4" ht="15" x14ac:dyDescent="0.25">
      <c r="A38" s="38" t="s">
        <v>84</v>
      </c>
      <c r="B38" s="44" t="s">
        <v>94</v>
      </c>
      <c r="C38" s="36"/>
      <c r="D38" t="s">
        <v>104</v>
      </c>
    </row>
    <row r="39" spans="1:4" ht="15" x14ac:dyDescent="0.25">
      <c r="A39" s="38" t="s">
        <v>95</v>
      </c>
      <c r="B39" s="44" t="s">
        <v>96</v>
      </c>
      <c r="C39" s="36">
        <f>33616000+5600000+25201000</f>
        <v>64417000</v>
      </c>
      <c r="D39" t="s">
        <v>105</v>
      </c>
    </row>
    <row r="40" spans="1:4" ht="15" x14ac:dyDescent="0.25">
      <c r="A40" s="38" t="s">
        <v>97</v>
      </c>
      <c r="B40" s="44">
        <v>1530</v>
      </c>
      <c r="C40" s="36"/>
    </row>
    <row r="41" spans="1:4" ht="15" x14ac:dyDescent="0.25">
      <c r="A41" s="38" t="s">
        <v>88</v>
      </c>
      <c r="B41" s="44">
        <v>1540</v>
      </c>
      <c r="C41" s="36"/>
    </row>
    <row r="42" spans="1:4" ht="15" x14ac:dyDescent="0.25">
      <c r="A42" s="46" t="s">
        <v>90</v>
      </c>
      <c r="B42" s="29">
        <v>1550</v>
      </c>
      <c r="C42" s="36"/>
    </row>
    <row r="43" spans="1:4" ht="15" x14ac:dyDescent="0.25">
      <c r="A43" s="52" t="s">
        <v>98</v>
      </c>
      <c r="B43" s="47"/>
      <c r="C43" s="36">
        <f>SUM(C38:C42)</f>
        <v>64417000</v>
      </c>
      <c r="D43" s="55"/>
    </row>
    <row r="46" spans="1:4" x14ac:dyDescent="0.2">
      <c r="C46" s="27"/>
    </row>
    <row r="48" spans="1:4" x14ac:dyDescent="0.2">
      <c r="C48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дано</vt:lpstr>
      <vt:lpstr>ГК</vt:lpstr>
      <vt:lpstr>ОСВ</vt:lpstr>
      <vt:lpstr>BS </vt:lpstr>
      <vt:lpstr>PL</vt:lpstr>
      <vt:lpstr>bs</vt:lpstr>
      <vt:lpstr>BS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SuperUser</cp:lastModifiedBy>
  <cp:lastPrinted>2013-03-18T10:00:22Z</cp:lastPrinted>
  <dcterms:created xsi:type="dcterms:W3CDTF">2008-04-16T12:15:49Z</dcterms:created>
  <dcterms:modified xsi:type="dcterms:W3CDTF">2020-08-05T15:07:17Z</dcterms:modified>
</cp:coreProperties>
</file>